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ERSONAL\Downloads\Unidad educativa\"/>
    </mc:Choice>
  </mc:AlternateContent>
  <xr:revisionPtr revIDLastSave="0" documentId="13_ncr:1_{42760F38-FE9E-4540-A591-F3A7C37BE24A}" xr6:coauthVersionLast="47" xr6:coauthVersionMax="47" xr10:uidLastSave="{00000000-0000-0000-0000-000000000000}"/>
  <bookViews>
    <workbookView xWindow="-108" yWindow="-108" windowWidth="23256" windowHeight="12456" firstSheet="3" activeTab="1" xr2:uid="{00000000-000D-0000-FFFF-FFFF00000000}"/>
  </bookViews>
  <sheets>
    <sheet name="DATOS" sheetId="1" r:id="rId1"/>
    <sheet name="NOTAS 1ER TRIMESTRE" sheetId="2" r:id="rId2"/>
    <sheet name="J.CURSO 1ER TRIMESTRE" sheetId="5" r:id="rId3"/>
    <sheet name="NOTAS 2DO TRIMESTRE" sheetId="6" r:id="rId4"/>
    <sheet name="J.CURSO 2DO TRIMESTRE " sheetId="7" r:id="rId5"/>
    <sheet name="NOTAS 3 ER TRIMESTRE" sheetId="8" r:id="rId6"/>
    <sheet name="J.CURSO 3 ER TRIMESTRE" sheetId="9" r:id="rId7"/>
    <sheet name="FINAL 3RO BACHILLERATO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0" l="1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9" i="10"/>
  <c r="X10" i="10" l="1"/>
  <c r="Y10" i="10" s="1"/>
  <c r="X11" i="10"/>
  <c r="Y11" i="10" s="1"/>
  <c r="X12" i="10"/>
  <c r="X13" i="10"/>
  <c r="Y13" i="10" s="1"/>
  <c r="X14" i="10"/>
  <c r="X15" i="10"/>
  <c r="X16" i="10"/>
  <c r="X17" i="10"/>
  <c r="Y17" i="10" s="1"/>
  <c r="X18" i="10"/>
  <c r="Y18" i="10" s="1"/>
  <c r="X19" i="10"/>
  <c r="Y19" i="10" s="1"/>
  <c r="X20" i="10"/>
  <c r="Y20" i="10" s="1"/>
  <c r="X21" i="10"/>
  <c r="Y21" i="10" s="1"/>
  <c r="X22" i="10"/>
  <c r="X23" i="10"/>
  <c r="X24" i="10"/>
  <c r="Y24" i="10" s="1"/>
  <c r="X25" i="10"/>
  <c r="Y25" i="10" s="1"/>
  <c r="X26" i="10"/>
  <c r="Y26" i="10" s="1"/>
  <c r="X27" i="10"/>
  <c r="Y27" i="10" s="1"/>
  <c r="X28" i="10"/>
  <c r="X29" i="10"/>
  <c r="Y29" i="10" s="1"/>
  <c r="X30" i="10"/>
  <c r="X31" i="10"/>
  <c r="X32" i="10"/>
  <c r="X33" i="10"/>
  <c r="Y33" i="10" s="1"/>
  <c r="X34" i="10"/>
  <c r="Y34" i="10" s="1"/>
  <c r="X35" i="10"/>
  <c r="Y35" i="10" s="1"/>
  <c r="X36" i="10"/>
  <c r="Y36" i="10" s="1"/>
  <c r="X37" i="10"/>
  <c r="Y37" i="10" s="1"/>
  <c r="X38" i="10"/>
  <c r="X39" i="10"/>
  <c r="X40" i="10"/>
  <c r="Y40" i="10" s="1"/>
  <c r="X41" i="10"/>
  <c r="Y41" i="10" s="1"/>
  <c r="X42" i="10"/>
  <c r="X43" i="10"/>
  <c r="X44" i="10"/>
  <c r="X45" i="10"/>
  <c r="Y45" i="10" s="1"/>
  <c r="X46" i="10"/>
  <c r="X47" i="10"/>
  <c r="X48" i="10"/>
  <c r="X49" i="10"/>
  <c r="Y49" i="10" s="1"/>
  <c r="X50" i="10"/>
  <c r="Y50" i="10" s="1"/>
  <c r="X51" i="10"/>
  <c r="Y51" i="10" s="1"/>
  <c r="X52" i="10"/>
  <c r="Y52" i="10" s="1"/>
  <c r="X53" i="10"/>
  <c r="Y53" i="10" s="1"/>
  <c r="X9" i="10"/>
  <c r="Y9" i="10" s="1"/>
  <c r="E74" i="10"/>
  <c r="E73" i="10"/>
  <c r="B74" i="10"/>
  <c r="B73" i="10"/>
  <c r="M9" i="10"/>
  <c r="Q9" i="10" s="1"/>
  <c r="P9" i="10"/>
  <c r="M10" i="10"/>
  <c r="N10" i="10" s="1"/>
  <c r="P10" i="10"/>
  <c r="M11" i="10"/>
  <c r="P11" i="10"/>
  <c r="M12" i="10"/>
  <c r="N12" i="10" s="1"/>
  <c r="P12" i="10"/>
  <c r="M13" i="10"/>
  <c r="N13" i="10" s="1"/>
  <c r="P13" i="10"/>
  <c r="M14" i="10"/>
  <c r="N14" i="10" s="1"/>
  <c r="P14" i="10"/>
  <c r="M15" i="10"/>
  <c r="P15" i="10"/>
  <c r="M16" i="10"/>
  <c r="N16" i="10" s="1"/>
  <c r="P16" i="10"/>
  <c r="M17" i="10"/>
  <c r="N17" i="10" s="1"/>
  <c r="P17" i="10"/>
  <c r="M18" i="10"/>
  <c r="N18" i="10" s="1"/>
  <c r="P18" i="10"/>
  <c r="M19" i="10"/>
  <c r="P19" i="10"/>
  <c r="M20" i="10"/>
  <c r="N20" i="10" s="1"/>
  <c r="P20" i="10"/>
  <c r="M21" i="10"/>
  <c r="N21" i="10" s="1"/>
  <c r="P21" i="10"/>
  <c r="M22" i="10"/>
  <c r="N22" i="10" s="1"/>
  <c r="P22" i="10"/>
  <c r="M23" i="10"/>
  <c r="P23" i="10"/>
  <c r="M24" i="10"/>
  <c r="P24" i="10"/>
  <c r="M25" i="10"/>
  <c r="N25" i="10" s="1"/>
  <c r="P25" i="10"/>
  <c r="M26" i="10"/>
  <c r="N26" i="10" s="1"/>
  <c r="P26" i="10"/>
  <c r="M27" i="10"/>
  <c r="P27" i="10"/>
  <c r="M28" i="10"/>
  <c r="N28" i="10" s="1"/>
  <c r="P28" i="10"/>
  <c r="M29" i="10"/>
  <c r="N29" i="10" s="1"/>
  <c r="P29" i="10"/>
  <c r="M30" i="10"/>
  <c r="N30" i="10" s="1"/>
  <c r="P30" i="10"/>
  <c r="M31" i="10"/>
  <c r="P31" i="10"/>
  <c r="M32" i="10"/>
  <c r="P32" i="10"/>
  <c r="M33" i="10"/>
  <c r="N33" i="10" s="1"/>
  <c r="P33" i="10"/>
  <c r="M34" i="10"/>
  <c r="N34" i="10" s="1"/>
  <c r="P34" i="10"/>
  <c r="M35" i="10"/>
  <c r="P35" i="10"/>
  <c r="M36" i="10"/>
  <c r="N36" i="10" s="1"/>
  <c r="P36" i="10"/>
  <c r="M37" i="10"/>
  <c r="N37" i="10" s="1"/>
  <c r="P37" i="10"/>
  <c r="M38" i="10"/>
  <c r="N38" i="10" s="1"/>
  <c r="P38" i="10"/>
  <c r="M39" i="10"/>
  <c r="P39" i="10"/>
  <c r="M40" i="10"/>
  <c r="P40" i="10"/>
  <c r="M41" i="10"/>
  <c r="N41" i="10" s="1"/>
  <c r="P41" i="10"/>
  <c r="M42" i="10"/>
  <c r="N42" i="10" s="1"/>
  <c r="P42" i="10"/>
  <c r="M43" i="10"/>
  <c r="P43" i="10"/>
  <c r="M44" i="10"/>
  <c r="N44" i="10" s="1"/>
  <c r="P44" i="10"/>
  <c r="M45" i="10"/>
  <c r="N45" i="10" s="1"/>
  <c r="P45" i="10"/>
  <c r="M46" i="10"/>
  <c r="N46" i="10" s="1"/>
  <c r="P46" i="10"/>
  <c r="M47" i="10"/>
  <c r="P47" i="10"/>
  <c r="M48" i="10"/>
  <c r="P48" i="10"/>
  <c r="M49" i="10"/>
  <c r="N49" i="10" s="1"/>
  <c r="P49" i="10"/>
  <c r="M50" i="10"/>
  <c r="Q50" i="10" s="1"/>
  <c r="P50" i="10"/>
  <c r="M51" i="10"/>
  <c r="P51" i="10"/>
  <c r="M52" i="10"/>
  <c r="N52" i="10" s="1"/>
  <c r="P52" i="10"/>
  <c r="M53" i="10"/>
  <c r="N53" i="10" s="1"/>
  <c r="P53" i="10"/>
  <c r="Y12" i="10"/>
  <c r="Y14" i="10"/>
  <c r="Y15" i="10"/>
  <c r="Y16" i="10"/>
  <c r="Y22" i="10"/>
  <c r="Y23" i="10"/>
  <c r="Y28" i="10"/>
  <c r="Y30" i="10"/>
  <c r="Y31" i="10"/>
  <c r="Y32" i="10"/>
  <c r="Y38" i="10"/>
  <c r="Y39" i="10"/>
  <c r="Y42" i="10"/>
  <c r="Y43" i="10"/>
  <c r="Y44" i="10"/>
  <c r="Y46" i="10"/>
  <c r="Y47" i="10"/>
  <c r="Y48" i="10"/>
  <c r="F16" i="2"/>
  <c r="L16" i="2"/>
  <c r="F17" i="5" s="1"/>
  <c r="H17" i="5" s="1"/>
  <c r="J17" i="5"/>
  <c r="K17" i="5" s="1"/>
  <c r="L17" i="5"/>
  <c r="M17" i="5" s="1"/>
  <c r="F16" i="6"/>
  <c r="C17" i="7" s="1"/>
  <c r="E17" i="7" s="1"/>
  <c r="L16" i="6"/>
  <c r="F17" i="7" s="1"/>
  <c r="H17" i="7" s="1"/>
  <c r="J17" i="7"/>
  <c r="K17" i="7" s="1"/>
  <c r="L17" i="7"/>
  <c r="M17" i="7" s="1"/>
  <c r="F16" i="8"/>
  <c r="C17" i="9" s="1"/>
  <c r="E17" i="9" s="1"/>
  <c r="L16" i="8"/>
  <c r="F17" i="9" s="1"/>
  <c r="H17" i="9" s="1"/>
  <c r="J17" i="9"/>
  <c r="K17" i="9" s="1"/>
  <c r="L17" i="9"/>
  <c r="M17" i="9" s="1"/>
  <c r="F17" i="2"/>
  <c r="C18" i="5" s="1"/>
  <c r="E18" i="5" s="1"/>
  <c r="L17" i="2"/>
  <c r="F18" i="5" s="1"/>
  <c r="H18" i="5" s="1"/>
  <c r="J18" i="5"/>
  <c r="K18" i="5" s="1"/>
  <c r="L18" i="5"/>
  <c r="M18" i="5" s="1"/>
  <c r="F17" i="6"/>
  <c r="C18" i="7" s="1"/>
  <c r="E18" i="7" s="1"/>
  <c r="L17" i="6"/>
  <c r="F18" i="7" s="1"/>
  <c r="H18" i="7" s="1"/>
  <c r="J18" i="7"/>
  <c r="K18" i="7" s="1"/>
  <c r="L18" i="7"/>
  <c r="M18" i="7" s="1"/>
  <c r="F17" i="8"/>
  <c r="C18" i="9" s="1"/>
  <c r="E18" i="9" s="1"/>
  <c r="L17" i="8"/>
  <c r="F18" i="9" s="1"/>
  <c r="H18" i="9" s="1"/>
  <c r="J18" i="9"/>
  <c r="K18" i="9" s="1"/>
  <c r="L18" i="9"/>
  <c r="M18" i="9" s="1"/>
  <c r="F18" i="2"/>
  <c r="C19" i="5" s="1"/>
  <c r="E19" i="5" s="1"/>
  <c r="L18" i="2"/>
  <c r="F19" i="5" s="1"/>
  <c r="H19" i="5" s="1"/>
  <c r="J19" i="5"/>
  <c r="K19" i="5" s="1"/>
  <c r="L19" i="5"/>
  <c r="M19" i="5" s="1"/>
  <c r="F18" i="6"/>
  <c r="C19" i="7" s="1"/>
  <c r="E19" i="7" s="1"/>
  <c r="L18" i="6"/>
  <c r="J19" i="7"/>
  <c r="K19" i="7" s="1"/>
  <c r="L19" i="7"/>
  <c r="M19" i="7" s="1"/>
  <c r="F18" i="8"/>
  <c r="C19" i="9" s="1"/>
  <c r="E19" i="9" s="1"/>
  <c r="L18" i="8"/>
  <c r="M18" i="8" s="1"/>
  <c r="G19" i="9" s="1"/>
  <c r="J19" i="9"/>
  <c r="K19" i="9" s="1"/>
  <c r="L19" i="9"/>
  <c r="M19" i="9" s="1"/>
  <c r="F19" i="2"/>
  <c r="C20" i="5" s="1"/>
  <c r="E20" i="5" s="1"/>
  <c r="L19" i="2"/>
  <c r="F20" i="5" s="1"/>
  <c r="H20" i="5" s="1"/>
  <c r="J20" i="5"/>
  <c r="K20" i="5" s="1"/>
  <c r="L20" i="5"/>
  <c r="M20" i="5" s="1"/>
  <c r="F19" i="6"/>
  <c r="C20" i="7" s="1"/>
  <c r="E20" i="7" s="1"/>
  <c r="L19" i="6"/>
  <c r="F20" i="7" s="1"/>
  <c r="H20" i="7" s="1"/>
  <c r="J20" i="7"/>
  <c r="K20" i="7" s="1"/>
  <c r="L20" i="7"/>
  <c r="M20" i="7" s="1"/>
  <c r="F19" i="8"/>
  <c r="C20" i="9" s="1"/>
  <c r="E20" i="9" s="1"/>
  <c r="L19" i="8"/>
  <c r="F20" i="9" s="1"/>
  <c r="H20" i="9" s="1"/>
  <c r="J20" i="9"/>
  <c r="K20" i="9" s="1"/>
  <c r="L20" i="9"/>
  <c r="M20" i="9" s="1"/>
  <c r="F20" i="2"/>
  <c r="L20" i="2"/>
  <c r="F21" i="5" s="1"/>
  <c r="H21" i="5" s="1"/>
  <c r="J21" i="5"/>
  <c r="K21" i="5" s="1"/>
  <c r="L21" i="5"/>
  <c r="M21" i="5" s="1"/>
  <c r="F20" i="6"/>
  <c r="C21" i="7" s="1"/>
  <c r="E21" i="7" s="1"/>
  <c r="L20" i="6"/>
  <c r="F21" i="7" s="1"/>
  <c r="H21" i="7" s="1"/>
  <c r="J21" i="7"/>
  <c r="K21" i="7" s="1"/>
  <c r="L21" i="7"/>
  <c r="M21" i="7" s="1"/>
  <c r="F20" i="8"/>
  <c r="C21" i="9" s="1"/>
  <c r="E21" i="9" s="1"/>
  <c r="L20" i="8"/>
  <c r="F21" i="9" s="1"/>
  <c r="H21" i="9" s="1"/>
  <c r="J21" i="9"/>
  <c r="K21" i="9" s="1"/>
  <c r="L21" i="9"/>
  <c r="M21" i="9" s="1"/>
  <c r="F21" i="2"/>
  <c r="C22" i="5" s="1"/>
  <c r="E22" i="5" s="1"/>
  <c r="L21" i="2"/>
  <c r="F22" i="5" s="1"/>
  <c r="H22" i="5" s="1"/>
  <c r="J22" i="5"/>
  <c r="K22" i="5" s="1"/>
  <c r="L22" i="5"/>
  <c r="M22" i="5" s="1"/>
  <c r="F21" i="6"/>
  <c r="C22" i="7" s="1"/>
  <c r="E22" i="7" s="1"/>
  <c r="L21" i="6"/>
  <c r="M21" i="6" s="1"/>
  <c r="G22" i="7" s="1"/>
  <c r="J22" i="7"/>
  <c r="K22" i="7" s="1"/>
  <c r="L22" i="7"/>
  <c r="M22" i="7" s="1"/>
  <c r="F21" i="8"/>
  <c r="C22" i="9" s="1"/>
  <c r="E22" i="9" s="1"/>
  <c r="L21" i="8"/>
  <c r="F22" i="9" s="1"/>
  <c r="H22" i="9" s="1"/>
  <c r="J22" i="9"/>
  <c r="K22" i="9" s="1"/>
  <c r="L22" i="9"/>
  <c r="M22" i="9" s="1"/>
  <c r="F22" i="2"/>
  <c r="C23" i="5" s="1"/>
  <c r="E23" i="5" s="1"/>
  <c r="L22" i="2"/>
  <c r="F23" i="5" s="1"/>
  <c r="H23" i="5" s="1"/>
  <c r="J23" i="5"/>
  <c r="K23" i="5" s="1"/>
  <c r="L23" i="5"/>
  <c r="M23" i="5" s="1"/>
  <c r="F22" i="6"/>
  <c r="C23" i="7" s="1"/>
  <c r="E23" i="7" s="1"/>
  <c r="L22" i="6"/>
  <c r="F23" i="7" s="1"/>
  <c r="H23" i="7" s="1"/>
  <c r="J23" i="7"/>
  <c r="K23" i="7" s="1"/>
  <c r="L23" i="7"/>
  <c r="M23" i="7" s="1"/>
  <c r="F22" i="8"/>
  <c r="C23" i="9" s="1"/>
  <c r="E23" i="9" s="1"/>
  <c r="L22" i="8"/>
  <c r="F23" i="9" s="1"/>
  <c r="H23" i="9" s="1"/>
  <c r="J23" i="9"/>
  <c r="K23" i="9" s="1"/>
  <c r="L23" i="9"/>
  <c r="M23" i="9" s="1"/>
  <c r="F23" i="2"/>
  <c r="L23" i="2"/>
  <c r="F24" i="5" s="1"/>
  <c r="H24" i="5" s="1"/>
  <c r="J24" i="5"/>
  <c r="K24" i="5" s="1"/>
  <c r="L24" i="5"/>
  <c r="M24" i="5" s="1"/>
  <c r="F23" i="6"/>
  <c r="C24" i="7" s="1"/>
  <c r="E24" i="7" s="1"/>
  <c r="L23" i="6"/>
  <c r="F24" i="7" s="1"/>
  <c r="H24" i="7" s="1"/>
  <c r="J24" i="7"/>
  <c r="K24" i="7" s="1"/>
  <c r="L24" i="7"/>
  <c r="M24" i="7" s="1"/>
  <c r="F23" i="8"/>
  <c r="C24" i="9" s="1"/>
  <c r="E24" i="9" s="1"/>
  <c r="L23" i="8"/>
  <c r="J24" i="9"/>
  <c r="K24" i="9" s="1"/>
  <c r="L24" i="9"/>
  <c r="M24" i="9" s="1"/>
  <c r="F24" i="2"/>
  <c r="C25" i="5" s="1"/>
  <c r="E25" i="5" s="1"/>
  <c r="L24" i="2"/>
  <c r="F25" i="5" s="1"/>
  <c r="H25" i="5" s="1"/>
  <c r="J25" i="5"/>
  <c r="K25" i="5" s="1"/>
  <c r="L25" i="5"/>
  <c r="M25" i="5" s="1"/>
  <c r="F24" i="6"/>
  <c r="C25" i="7" s="1"/>
  <c r="E25" i="7" s="1"/>
  <c r="L24" i="6"/>
  <c r="F25" i="7" s="1"/>
  <c r="H25" i="7" s="1"/>
  <c r="J25" i="7"/>
  <c r="K25" i="7" s="1"/>
  <c r="L25" i="7"/>
  <c r="M25" i="7" s="1"/>
  <c r="F24" i="8"/>
  <c r="C25" i="9" s="1"/>
  <c r="E25" i="9" s="1"/>
  <c r="L24" i="8"/>
  <c r="F25" i="9" s="1"/>
  <c r="H25" i="9" s="1"/>
  <c r="J25" i="9"/>
  <c r="K25" i="9" s="1"/>
  <c r="L25" i="9"/>
  <c r="M25" i="9" s="1"/>
  <c r="F25" i="2"/>
  <c r="C26" i="5" s="1"/>
  <c r="E26" i="5" s="1"/>
  <c r="L25" i="2"/>
  <c r="F26" i="5" s="1"/>
  <c r="H26" i="5" s="1"/>
  <c r="J26" i="5"/>
  <c r="K26" i="5" s="1"/>
  <c r="L26" i="5"/>
  <c r="M26" i="5" s="1"/>
  <c r="F25" i="6"/>
  <c r="C26" i="7" s="1"/>
  <c r="E26" i="7" s="1"/>
  <c r="L25" i="6"/>
  <c r="F26" i="7" s="1"/>
  <c r="H26" i="7" s="1"/>
  <c r="J26" i="7"/>
  <c r="K26" i="7" s="1"/>
  <c r="L26" i="7"/>
  <c r="M26" i="7" s="1"/>
  <c r="F25" i="8"/>
  <c r="C26" i="9" s="1"/>
  <c r="E26" i="9" s="1"/>
  <c r="L25" i="8"/>
  <c r="F26" i="9" s="1"/>
  <c r="H26" i="9" s="1"/>
  <c r="J26" i="9"/>
  <c r="K26" i="9" s="1"/>
  <c r="L26" i="9"/>
  <c r="M26" i="9" s="1"/>
  <c r="F26" i="2"/>
  <c r="C27" i="5" s="1"/>
  <c r="E27" i="5" s="1"/>
  <c r="L26" i="2"/>
  <c r="F27" i="5" s="1"/>
  <c r="H27" i="5" s="1"/>
  <c r="J27" i="5"/>
  <c r="K27" i="5" s="1"/>
  <c r="L27" i="5"/>
  <c r="M27" i="5" s="1"/>
  <c r="F26" i="6"/>
  <c r="C27" i="7" s="1"/>
  <c r="E27" i="7" s="1"/>
  <c r="L26" i="6"/>
  <c r="J27" i="7"/>
  <c r="K27" i="7" s="1"/>
  <c r="L27" i="7"/>
  <c r="M27" i="7" s="1"/>
  <c r="F26" i="8"/>
  <c r="C27" i="9" s="1"/>
  <c r="E27" i="9" s="1"/>
  <c r="L26" i="8"/>
  <c r="M26" i="8" s="1"/>
  <c r="G27" i="9" s="1"/>
  <c r="J27" i="9"/>
  <c r="K27" i="9" s="1"/>
  <c r="L27" i="9"/>
  <c r="M27" i="9" s="1"/>
  <c r="F27" i="2"/>
  <c r="L27" i="2"/>
  <c r="F28" i="5" s="1"/>
  <c r="H28" i="5" s="1"/>
  <c r="J28" i="5"/>
  <c r="K28" i="5" s="1"/>
  <c r="L28" i="5"/>
  <c r="M28" i="5" s="1"/>
  <c r="F27" i="6"/>
  <c r="C28" i="7" s="1"/>
  <c r="E28" i="7" s="1"/>
  <c r="L27" i="6"/>
  <c r="F28" i="7" s="1"/>
  <c r="H28" i="7" s="1"/>
  <c r="J28" i="7"/>
  <c r="K28" i="7" s="1"/>
  <c r="L28" i="7"/>
  <c r="M28" i="7" s="1"/>
  <c r="F27" i="8"/>
  <c r="C28" i="9" s="1"/>
  <c r="E28" i="9" s="1"/>
  <c r="L27" i="8"/>
  <c r="F28" i="9" s="1"/>
  <c r="H28" i="9" s="1"/>
  <c r="J28" i="9"/>
  <c r="K28" i="9" s="1"/>
  <c r="L28" i="9"/>
  <c r="M28" i="9" s="1"/>
  <c r="F28" i="2"/>
  <c r="C29" i="5" s="1"/>
  <c r="E29" i="5" s="1"/>
  <c r="L28" i="2"/>
  <c r="F29" i="5" s="1"/>
  <c r="H29" i="5" s="1"/>
  <c r="J29" i="5"/>
  <c r="K29" i="5" s="1"/>
  <c r="L29" i="5"/>
  <c r="M29" i="5" s="1"/>
  <c r="F28" i="6"/>
  <c r="C29" i="7" s="1"/>
  <c r="E29" i="7" s="1"/>
  <c r="L28" i="6"/>
  <c r="M28" i="6" s="1"/>
  <c r="G29" i="7" s="1"/>
  <c r="J29" i="7"/>
  <c r="K29" i="7" s="1"/>
  <c r="L29" i="7"/>
  <c r="M29" i="7" s="1"/>
  <c r="F28" i="8"/>
  <c r="G28" i="8" s="1"/>
  <c r="D29" i="9" s="1"/>
  <c r="L28" i="8"/>
  <c r="F29" i="9" s="1"/>
  <c r="H29" i="9" s="1"/>
  <c r="J29" i="9"/>
  <c r="K29" i="9" s="1"/>
  <c r="L29" i="9"/>
  <c r="M29" i="9" s="1"/>
  <c r="F29" i="2"/>
  <c r="C30" i="5" s="1"/>
  <c r="E30" i="5" s="1"/>
  <c r="L29" i="2"/>
  <c r="F30" i="5" s="1"/>
  <c r="H30" i="5" s="1"/>
  <c r="J30" i="5"/>
  <c r="K30" i="5" s="1"/>
  <c r="L30" i="5"/>
  <c r="M30" i="5" s="1"/>
  <c r="F29" i="6"/>
  <c r="C30" i="7" s="1"/>
  <c r="E30" i="7" s="1"/>
  <c r="L29" i="6"/>
  <c r="J30" i="7"/>
  <c r="K30" i="7" s="1"/>
  <c r="L30" i="7"/>
  <c r="M30" i="7" s="1"/>
  <c r="F29" i="8"/>
  <c r="C30" i="9" s="1"/>
  <c r="E30" i="9" s="1"/>
  <c r="L29" i="8"/>
  <c r="M29" i="8" s="1"/>
  <c r="G30" i="9" s="1"/>
  <c r="J30" i="9"/>
  <c r="K30" i="9" s="1"/>
  <c r="L30" i="9"/>
  <c r="M30" i="9" s="1"/>
  <c r="F30" i="2"/>
  <c r="G30" i="2" s="1"/>
  <c r="D31" i="5" s="1"/>
  <c r="L30" i="2"/>
  <c r="F31" i="5" s="1"/>
  <c r="H31" i="5" s="1"/>
  <c r="J31" i="5"/>
  <c r="K31" i="5" s="1"/>
  <c r="L31" i="5"/>
  <c r="M31" i="5" s="1"/>
  <c r="F30" i="6"/>
  <c r="C31" i="7" s="1"/>
  <c r="E31" i="7" s="1"/>
  <c r="L30" i="6"/>
  <c r="F31" i="7" s="1"/>
  <c r="H31" i="7" s="1"/>
  <c r="J31" i="7"/>
  <c r="K31" i="7" s="1"/>
  <c r="L31" i="7"/>
  <c r="M31" i="7" s="1"/>
  <c r="F30" i="8"/>
  <c r="C31" i="9" s="1"/>
  <c r="E31" i="9" s="1"/>
  <c r="L30" i="8"/>
  <c r="J31" i="9"/>
  <c r="K31" i="9" s="1"/>
  <c r="L31" i="9"/>
  <c r="M31" i="9" s="1"/>
  <c r="F31" i="2"/>
  <c r="L31" i="2"/>
  <c r="M31" i="2" s="1"/>
  <c r="G32" i="5" s="1"/>
  <c r="J32" i="5"/>
  <c r="K32" i="5" s="1"/>
  <c r="L32" i="5"/>
  <c r="M32" i="5" s="1"/>
  <c r="F31" i="6"/>
  <c r="C32" i="7" s="1"/>
  <c r="E32" i="7" s="1"/>
  <c r="L31" i="6"/>
  <c r="F32" i="7" s="1"/>
  <c r="H32" i="7" s="1"/>
  <c r="J32" i="7"/>
  <c r="K32" i="7" s="1"/>
  <c r="L32" i="7"/>
  <c r="M32" i="7" s="1"/>
  <c r="F31" i="8"/>
  <c r="C32" i="9" s="1"/>
  <c r="E32" i="9" s="1"/>
  <c r="L31" i="8"/>
  <c r="F32" i="9" s="1"/>
  <c r="H32" i="9" s="1"/>
  <c r="J32" i="9"/>
  <c r="K32" i="9" s="1"/>
  <c r="L32" i="9"/>
  <c r="M32" i="9" s="1"/>
  <c r="F32" i="2"/>
  <c r="C33" i="5" s="1"/>
  <c r="E33" i="5" s="1"/>
  <c r="L32" i="2"/>
  <c r="F33" i="5" s="1"/>
  <c r="H33" i="5" s="1"/>
  <c r="J33" i="5"/>
  <c r="K33" i="5" s="1"/>
  <c r="L33" i="5"/>
  <c r="M33" i="5" s="1"/>
  <c r="F32" i="6"/>
  <c r="C33" i="7" s="1"/>
  <c r="E33" i="7" s="1"/>
  <c r="L32" i="6"/>
  <c r="M32" i="6" s="1"/>
  <c r="G33" i="7" s="1"/>
  <c r="J33" i="7"/>
  <c r="K33" i="7" s="1"/>
  <c r="L33" i="7"/>
  <c r="M33" i="7" s="1"/>
  <c r="F32" i="8"/>
  <c r="C33" i="9" s="1"/>
  <c r="E33" i="9" s="1"/>
  <c r="L32" i="8"/>
  <c r="F33" i="9" s="1"/>
  <c r="H33" i="9" s="1"/>
  <c r="J33" i="9"/>
  <c r="K33" i="9" s="1"/>
  <c r="L33" i="9"/>
  <c r="M33" i="9" s="1"/>
  <c r="F33" i="2"/>
  <c r="C34" i="5" s="1"/>
  <c r="E34" i="5" s="1"/>
  <c r="L33" i="2"/>
  <c r="F34" i="5" s="1"/>
  <c r="H34" i="5" s="1"/>
  <c r="J34" i="5"/>
  <c r="K34" i="5" s="1"/>
  <c r="L34" i="5"/>
  <c r="M34" i="5" s="1"/>
  <c r="F33" i="6"/>
  <c r="C34" i="7" s="1"/>
  <c r="E34" i="7" s="1"/>
  <c r="L33" i="6"/>
  <c r="J34" i="7"/>
  <c r="K34" i="7" s="1"/>
  <c r="L34" i="7"/>
  <c r="M34" i="7" s="1"/>
  <c r="F33" i="8"/>
  <c r="C34" i="9" s="1"/>
  <c r="E34" i="9" s="1"/>
  <c r="L33" i="8"/>
  <c r="M33" i="8" s="1"/>
  <c r="G34" i="9" s="1"/>
  <c r="J34" i="9"/>
  <c r="K34" i="9" s="1"/>
  <c r="L34" i="9"/>
  <c r="M34" i="9" s="1"/>
  <c r="F34" i="2"/>
  <c r="G34" i="2" s="1"/>
  <c r="D35" i="5" s="1"/>
  <c r="L34" i="2"/>
  <c r="F35" i="5" s="1"/>
  <c r="H35" i="5" s="1"/>
  <c r="J35" i="5"/>
  <c r="K35" i="5" s="1"/>
  <c r="L35" i="5"/>
  <c r="M35" i="5" s="1"/>
  <c r="F34" i="6"/>
  <c r="C35" i="7" s="1"/>
  <c r="E35" i="7" s="1"/>
  <c r="L34" i="6"/>
  <c r="F35" i="7" s="1"/>
  <c r="H35" i="7" s="1"/>
  <c r="J35" i="7"/>
  <c r="K35" i="7"/>
  <c r="L35" i="7"/>
  <c r="M35" i="7" s="1"/>
  <c r="F34" i="8"/>
  <c r="C35" i="9" s="1"/>
  <c r="E35" i="9" s="1"/>
  <c r="L34" i="8"/>
  <c r="J35" i="9"/>
  <c r="K35" i="9" s="1"/>
  <c r="L35" i="9"/>
  <c r="M35" i="9" s="1"/>
  <c r="F35" i="2"/>
  <c r="L35" i="2"/>
  <c r="F36" i="5"/>
  <c r="H36" i="5" s="1"/>
  <c r="J36" i="5"/>
  <c r="K36" i="5" s="1"/>
  <c r="L36" i="5"/>
  <c r="M36" i="5" s="1"/>
  <c r="F35" i="6"/>
  <c r="C36" i="7" s="1"/>
  <c r="E36" i="7" s="1"/>
  <c r="L35" i="6"/>
  <c r="F36" i="7" s="1"/>
  <c r="H36" i="7" s="1"/>
  <c r="J36" i="7"/>
  <c r="K36" i="7" s="1"/>
  <c r="L36" i="7"/>
  <c r="M36" i="7" s="1"/>
  <c r="F35" i="8"/>
  <c r="C36" i="9" s="1"/>
  <c r="E36" i="9" s="1"/>
  <c r="I36" i="9" s="1"/>
  <c r="L35" i="8"/>
  <c r="F36" i="9" s="1"/>
  <c r="H36" i="9"/>
  <c r="J36" i="9"/>
  <c r="K36" i="9" s="1"/>
  <c r="L36" i="9"/>
  <c r="M36" i="9" s="1"/>
  <c r="F36" i="2"/>
  <c r="C37" i="5" s="1"/>
  <c r="E37" i="5" s="1"/>
  <c r="I37" i="5" s="1"/>
  <c r="L36" i="2"/>
  <c r="F37" i="5" s="1"/>
  <c r="H37" i="5" s="1"/>
  <c r="J37" i="5"/>
  <c r="K37" i="5" s="1"/>
  <c r="L37" i="5"/>
  <c r="M37" i="5" s="1"/>
  <c r="F36" i="6"/>
  <c r="C37" i="7" s="1"/>
  <c r="E37" i="7" s="1"/>
  <c r="L36" i="6"/>
  <c r="J37" i="7"/>
  <c r="K37" i="7"/>
  <c r="L37" i="7"/>
  <c r="M37" i="7" s="1"/>
  <c r="F36" i="8"/>
  <c r="G36" i="8" s="1"/>
  <c r="D37" i="9" s="1"/>
  <c r="L36" i="8"/>
  <c r="F37" i="9" s="1"/>
  <c r="H37" i="9"/>
  <c r="J37" i="9"/>
  <c r="K37" i="9" s="1"/>
  <c r="L37" i="9"/>
  <c r="M37" i="9" s="1"/>
  <c r="F37" i="2"/>
  <c r="C38" i="5" s="1"/>
  <c r="E38" i="5" s="1"/>
  <c r="L37" i="2"/>
  <c r="F38" i="5"/>
  <c r="H38" i="5" s="1"/>
  <c r="J38" i="5"/>
  <c r="K38" i="5" s="1"/>
  <c r="L38" i="5"/>
  <c r="M38" i="5"/>
  <c r="F37" i="6"/>
  <c r="C38" i="7" s="1"/>
  <c r="E38" i="7" s="1"/>
  <c r="L37" i="6"/>
  <c r="J38" i="7"/>
  <c r="K38" i="7" s="1"/>
  <c r="L38" i="7"/>
  <c r="M38" i="7"/>
  <c r="F37" i="8"/>
  <c r="C38" i="9" s="1"/>
  <c r="E38" i="9" s="1"/>
  <c r="L37" i="8"/>
  <c r="J38" i="9"/>
  <c r="K38" i="9" s="1"/>
  <c r="N38" i="9" s="1"/>
  <c r="L38" i="9"/>
  <c r="M38" i="9" s="1"/>
  <c r="F38" i="2"/>
  <c r="C39" i="5" s="1"/>
  <c r="E39" i="5" s="1"/>
  <c r="L38" i="2"/>
  <c r="F39" i="5" s="1"/>
  <c r="H39" i="5" s="1"/>
  <c r="J39" i="5"/>
  <c r="K39" i="5"/>
  <c r="L39" i="5"/>
  <c r="M39" i="5" s="1"/>
  <c r="F38" i="6"/>
  <c r="G38" i="6" s="1"/>
  <c r="D39" i="7" s="1"/>
  <c r="C39" i="7"/>
  <c r="E39" i="7" s="1"/>
  <c r="L38" i="6"/>
  <c r="F39" i="7" s="1"/>
  <c r="H39" i="7" s="1"/>
  <c r="J39" i="7"/>
  <c r="K39" i="7" s="1"/>
  <c r="L39" i="7"/>
  <c r="M39" i="7" s="1"/>
  <c r="F38" i="8"/>
  <c r="C39" i="9" s="1"/>
  <c r="E39" i="9" s="1"/>
  <c r="L38" i="8"/>
  <c r="J39" i="9"/>
  <c r="K39" i="9" s="1"/>
  <c r="L39" i="9"/>
  <c r="M39" i="9" s="1"/>
  <c r="N39" i="9" s="1"/>
  <c r="F39" i="2"/>
  <c r="L39" i="2"/>
  <c r="J40" i="5"/>
  <c r="K40" i="5" s="1"/>
  <c r="L40" i="5"/>
  <c r="M40" i="5" s="1"/>
  <c r="F39" i="6"/>
  <c r="C40" i="7" s="1"/>
  <c r="E40" i="7" s="1"/>
  <c r="L39" i="6"/>
  <c r="F40" i="7" s="1"/>
  <c r="H40" i="7" s="1"/>
  <c r="J40" i="7"/>
  <c r="K40" i="7" s="1"/>
  <c r="L40" i="7"/>
  <c r="M40" i="7" s="1"/>
  <c r="F39" i="8"/>
  <c r="C40" i="9" s="1"/>
  <c r="E40" i="9" s="1"/>
  <c r="L39" i="8"/>
  <c r="F40" i="9" s="1"/>
  <c r="H40" i="9" s="1"/>
  <c r="J40" i="9"/>
  <c r="K40" i="9"/>
  <c r="L40" i="9"/>
  <c r="M40" i="9" s="1"/>
  <c r="F40" i="2"/>
  <c r="C41" i="5" s="1"/>
  <c r="E41" i="5" s="1"/>
  <c r="L40" i="2"/>
  <c r="J41" i="5"/>
  <c r="K41" i="5" s="1"/>
  <c r="N41" i="5" s="1"/>
  <c r="L41" i="5"/>
  <c r="M41" i="5" s="1"/>
  <c r="F40" i="6"/>
  <c r="C41" i="7" s="1"/>
  <c r="E41" i="7" s="1"/>
  <c r="L40" i="6"/>
  <c r="M40" i="6" s="1"/>
  <c r="G41" i="7" s="1"/>
  <c r="J41" i="7"/>
  <c r="K41" i="7"/>
  <c r="L41" i="7"/>
  <c r="M41" i="7" s="1"/>
  <c r="F40" i="8"/>
  <c r="C41" i="9"/>
  <c r="E41" i="9" s="1"/>
  <c r="L40" i="8"/>
  <c r="F41" i="9" s="1"/>
  <c r="H41" i="9" s="1"/>
  <c r="J41" i="9"/>
  <c r="K41" i="9"/>
  <c r="L41" i="9"/>
  <c r="M41" i="9" s="1"/>
  <c r="F41" i="2"/>
  <c r="C42" i="5" s="1"/>
  <c r="E42" i="5" s="1"/>
  <c r="L41" i="2"/>
  <c r="F42" i="5"/>
  <c r="H42" i="5"/>
  <c r="J42" i="5"/>
  <c r="K42" i="5"/>
  <c r="L42" i="5"/>
  <c r="M42" i="5" s="1"/>
  <c r="F41" i="6"/>
  <c r="C42" i="7" s="1"/>
  <c r="E42" i="7" s="1"/>
  <c r="L41" i="6"/>
  <c r="J42" i="7"/>
  <c r="K42" i="7" s="1"/>
  <c r="L42" i="7"/>
  <c r="M42" i="7"/>
  <c r="F41" i="8"/>
  <c r="C42" i="9" s="1"/>
  <c r="E42" i="9" s="1"/>
  <c r="L41" i="8"/>
  <c r="M41" i="8" s="1"/>
  <c r="G42" i="9" s="1"/>
  <c r="F42" i="9"/>
  <c r="H42" i="9" s="1"/>
  <c r="J42" i="9"/>
  <c r="K42" i="9"/>
  <c r="L42" i="9"/>
  <c r="M42" i="9"/>
  <c r="F42" i="2"/>
  <c r="C43" i="5" s="1"/>
  <c r="E43" i="5" s="1"/>
  <c r="L42" i="2"/>
  <c r="F43" i="5"/>
  <c r="H43" i="5" s="1"/>
  <c r="J43" i="5"/>
  <c r="K43" i="5" s="1"/>
  <c r="L43" i="5"/>
  <c r="M43" i="5" s="1"/>
  <c r="F42" i="6"/>
  <c r="C43" i="7" s="1"/>
  <c r="E43" i="7" s="1"/>
  <c r="L42" i="6"/>
  <c r="F43" i="7"/>
  <c r="H43" i="7" s="1"/>
  <c r="J43" i="7"/>
  <c r="K43" i="7"/>
  <c r="L43" i="7"/>
  <c r="M43" i="7" s="1"/>
  <c r="F42" i="8"/>
  <c r="C43" i="9"/>
  <c r="E43" i="9" s="1"/>
  <c r="L42" i="8"/>
  <c r="J43" i="9"/>
  <c r="K43" i="9" s="1"/>
  <c r="L43" i="9"/>
  <c r="M43" i="9"/>
  <c r="F43" i="2"/>
  <c r="L43" i="2"/>
  <c r="F44" i="5"/>
  <c r="H44" i="5" s="1"/>
  <c r="J44" i="5"/>
  <c r="K44" i="5" s="1"/>
  <c r="L44" i="5"/>
  <c r="M44" i="5"/>
  <c r="F43" i="6"/>
  <c r="C44" i="7" s="1"/>
  <c r="E44" i="7" s="1"/>
  <c r="L43" i="6"/>
  <c r="F44" i="7"/>
  <c r="H44" i="7" s="1"/>
  <c r="J44" i="7"/>
  <c r="K44" i="7" s="1"/>
  <c r="L44" i="7"/>
  <c r="M44" i="7" s="1"/>
  <c r="F43" i="8"/>
  <c r="C44" i="9"/>
  <c r="E44" i="9" s="1"/>
  <c r="L43" i="8"/>
  <c r="F44" i="9" s="1"/>
  <c r="H44" i="9" s="1"/>
  <c r="J44" i="9"/>
  <c r="K44" i="9"/>
  <c r="L44" i="9"/>
  <c r="M44" i="9" s="1"/>
  <c r="F44" i="2"/>
  <c r="C45" i="5"/>
  <c r="E45" i="5" s="1"/>
  <c r="I45" i="5" s="1"/>
  <c r="L44" i="2"/>
  <c r="F45" i="5" s="1"/>
  <c r="H45" i="5" s="1"/>
  <c r="J45" i="5"/>
  <c r="K45" i="5" s="1"/>
  <c r="L45" i="5"/>
  <c r="M45" i="5" s="1"/>
  <c r="F44" i="6"/>
  <c r="C45" i="7" s="1"/>
  <c r="E45" i="7" s="1"/>
  <c r="L44" i="6"/>
  <c r="J45" i="7"/>
  <c r="K45" i="7" s="1"/>
  <c r="L45" i="7"/>
  <c r="M45" i="7" s="1"/>
  <c r="F44" i="8"/>
  <c r="G44" i="8" s="1"/>
  <c r="D45" i="9" s="1"/>
  <c r="C45" i="9"/>
  <c r="E45" i="9" s="1"/>
  <c r="L44" i="8"/>
  <c r="F45" i="9" s="1"/>
  <c r="H45" i="9" s="1"/>
  <c r="J45" i="9"/>
  <c r="K45" i="9"/>
  <c r="L45" i="9"/>
  <c r="M45" i="9" s="1"/>
  <c r="F45" i="2"/>
  <c r="C46" i="5"/>
  <c r="E46" i="5" s="1"/>
  <c r="L45" i="2"/>
  <c r="F46" i="5"/>
  <c r="H46" i="5" s="1"/>
  <c r="J46" i="5"/>
  <c r="K46" i="5" s="1"/>
  <c r="L46" i="5"/>
  <c r="M46" i="5" s="1"/>
  <c r="F45" i="6"/>
  <c r="C46" i="7" s="1"/>
  <c r="E46" i="7"/>
  <c r="L45" i="6"/>
  <c r="J46" i="7"/>
  <c r="K46" i="7" s="1"/>
  <c r="L46" i="7"/>
  <c r="M46" i="7" s="1"/>
  <c r="F45" i="8"/>
  <c r="C46" i="9" s="1"/>
  <c r="E46" i="9" s="1"/>
  <c r="L45" i="8"/>
  <c r="J46" i="9"/>
  <c r="K46" i="9"/>
  <c r="N46" i="9" s="1"/>
  <c r="L46" i="9"/>
  <c r="M46" i="9" s="1"/>
  <c r="F46" i="2"/>
  <c r="C47" i="5"/>
  <c r="E47" i="5" s="1"/>
  <c r="L46" i="2"/>
  <c r="F47" i="5" s="1"/>
  <c r="H47" i="5" s="1"/>
  <c r="J47" i="5"/>
  <c r="K47" i="5" s="1"/>
  <c r="L47" i="5"/>
  <c r="M47" i="5" s="1"/>
  <c r="F46" i="6"/>
  <c r="C47" i="7"/>
  <c r="E47" i="7" s="1"/>
  <c r="I47" i="7" s="1"/>
  <c r="L46" i="6"/>
  <c r="F47" i="7"/>
  <c r="H47" i="7" s="1"/>
  <c r="J47" i="7"/>
  <c r="K47" i="7" s="1"/>
  <c r="L47" i="7"/>
  <c r="M47" i="7" s="1"/>
  <c r="F46" i="8"/>
  <c r="C47" i="9"/>
  <c r="E47" i="9" s="1"/>
  <c r="L46" i="8"/>
  <c r="J47" i="9"/>
  <c r="K47" i="9" s="1"/>
  <c r="L47" i="9"/>
  <c r="M47" i="9" s="1"/>
  <c r="F47" i="2"/>
  <c r="L47" i="2"/>
  <c r="M47" i="2" s="1"/>
  <c r="G48" i="5" s="1"/>
  <c r="J48" i="5"/>
  <c r="K48" i="5" s="1"/>
  <c r="L48" i="5"/>
  <c r="M48" i="5"/>
  <c r="F47" i="6"/>
  <c r="C48" i="7" s="1"/>
  <c r="E48" i="7" s="1"/>
  <c r="L47" i="6"/>
  <c r="F48" i="7" s="1"/>
  <c r="H48" i="7" s="1"/>
  <c r="J48" i="7"/>
  <c r="K48" i="7" s="1"/>
  <c r="L48" i="7"/>
  <c r="M48" i="7" s="1"/>
  <c r="F47" i="8"/>
  <c r="C48" i="9" s="1"/>
  <c r="E48" i="9" s="1"/>
  <c r="I48" i="9" s="1"/>
  <c r="L47" i="8"/>
  <c r="F48" i="9"/>
  <c r="H48" i="9" s="1"/>
  <c r="J48" i="9"/>
  <c r="K48" i="9" s="1"/>
  <c r="L48" i="9"/>
  <c r="M48" i="9" s="1"/>
  <c r="F48" i="2"/>
  <c r="C49" i="5" s="1"/>
  <c r="E49" i="5" s="1"/>
  <c r="L48" i="2"/>
  <c r="J49" i="5"/>
  <c r="K49" i="5" s="1"/>
  <c r="L49" i="5"/>
  <c r="M49" i="5" s="1"/>
  <c r="F48" i="6"/>
  <c r="C49" i="7" s="1"/>
  <c r="E49" i="7" s="1"/>
  <c r="L48" i="6"/>
  <c r="M48" i="6" s="1"/>
  <c r="G49" i="7" s="1"/>
  <c r="F49" i="7"/>
  <c r="H49" i="7" s="1"/>
  <c r="J49" i="7"/>
  <c r="K49" i="7" s="1"/>
  <c r="L49" i="7"/>
  <c r="M49" i="7"/>
  <c r="F48" i="8"/>
  <c r="C49" i="9" s="1"/>
  <c r="E49" i="9" s="1"/>
  <c r="L48" i="8"/>
  <c r="F49" i="9" s="1"/>
  <c r="H49" i="9" s="1"/>
  <c r="J49" i="9"/>
  <c r="K49" i="9" s="1"/>
  <c r="L49" i="9"/>
  <c r="M49" i="9" s="1"/>
  <c r="F49" i="2"/>
  <c r="C50" i="5" s="1"/>
  <c r="E50" i="5" s="1"/>
  <c r="L49" i="2"/>
  <c r="F50" i="5" s="1"/>
  <c r="H50" i="5" s="1"/>
  <c r="J50" i="5"/>
  <c r="K50" i="5" s="1"/>
  <c r="L50" i="5"/>
  <c r="M50" i="5" s="1"/>
  <c r="F49" i="6"/>
  <c r="C50" i="7" s="1"/>
  <c r="E50" i="7" s="1"/>
  <c r="L49" i="6"/>
  <c r="J50" i="7"/>
  <c r="K50" i="7" s="1"/>
  <c r="L50" i="7"/>
  <c r="M50" i="7" s="1"/>
  <c r="N50" i="7" s="1"/>
  <c r="F49" i="8"/>
  <c r="C50" i="9" s="1"/>
  <c r="E50" i="9" s="1"/>
  <c r="L49" i="8"/>
  <c r="J50" i="9"/>
  <c r="K50" i="9" s="1"/>
  <c r="L50" i="9"/>
  <c r="M50" i="9" s="1"/>
  <c r="F50" i="2"/>
  <c r="C51" i="5"/>
  <c r="E51" i="5" s="1"/>
  <c r="L50" i="2"/>
  <c r="F51" i="5" s="1"/>
  <c r="H51" i="5" s="1"/>
  <c r="J51" i="5"/>
  <c r="K51" i="5"/>
  <c r="L51" i="5"/>
  <c r="M51" i="5" s="1"/>
  <c r="F50" i="6"/>
  <c r="G50" i="6" s="1"/>
  <c r="D51" i="7" s="1"/>
  <c r="C51" i="7"/>
  <c r="E51" i="7" s="1"/>
  <c r="L50" i="6"/>
  <c r="F51" i="7" s="1"/>
  <c r="H51" i="7" s="1"/>
  <c r="J51" i="7"/>
  <c r="K51" i="7" s="1"/>
  <c r="L51" i="7"/>
  <c r="M51" i="7" s="1"/>
  <c r="F50" i="8"/>
  <c r="C51" i="9" s="1"/>
  <c r="E51" i="9"/>
  <c r="L50" i="8"/>
  <c r="J51" i="9"/>
  <c r="K51" i="9" s="1"/>
  <c r="L51" i="9"/>
  <c r="M51" i="9"/>
  <c r="F51" i="2"/>
  <c r="L51" i="2"/>
  <c r="F52" i="5" s="1"/>
  <c r="H52" i="5" s="1"/>
  <c r="J52" i="5"/>
  <c r="K52" i="5"/>
  <c r="N52" i="5" s="1"/>
  <c r="L52" i="5"/>
  <c r="M52" i="5" s="1"/>
  <c r="F51" i="6"/>
  <c r="C52" i="7" s="1"/>
  <c r="E52" i="7" s="1"/>
  <c r="L51" i="6"/>
  <c r="F52" i="7" s="1"/>
  <c r="H52" i="7" s="1"/>
  <c r="J52" i="7"/>
  <c r="K52" i="7" s="1"/>
  <c r="L52" i="7"/>
  <c r="M52" i="7" s="1"/>
  <c r="F51" i="8"/>
  <c r="G51" i="8" s="1"/>
  <c r="D52" i="9" s="1"/>
  <c r="C52" i="9"/>
  <c r="E52" i="9" s="1"/>
  <c r="I52" i="9" s="1"/>
  <c r="L51" i="8"/>
  <c r="F52" i="9"/>
  <c r="H52" i="9" s="1"/>
  <c r="J52" i="9"/>
  <c r="K52" i="9" s="1"/>
  <c r="L52" i="9"/>
  <c r="M52" i="9" s="1"/>
  <c r="F52" i="2"/>
  <c r="C53" i="5" s="1"/>
  <c r="E53" i="5" s="1"/>
  <c r="I53" i="5" s="1"/>
  <c r="L52" i="2"/>
  <c r="F53" i="5" s="1"/>
  <c r="H53" i="5" s="1"/>
  <c r="J53" i="5"/>
  <c r="K53" i="5" s="1"/>
  <c r="L53" i="5"/>
  <c r="M53" i="5" s="1"/>
  <c r="F52" i="6"/>
  <c r="C53" i="7" s="1"/>
  <c r="E53" i="7" s="1"/>
  <c r="L52" i="6"/>
  <c r="M52" i="6" s="1"/>
  <c r="G53" i="7" s="1"/>
  <c r="F53" i="7"/>
  <c r="H53" i="7" s="1"/>
  <c r="J53" i="7"/>
  <c r="K53" i="7" s="1"/>
  <c r="L53" i="7"/>
  <c r="M53" i="7"/>
  <c r="F52" i="8"/>
  <c r="G52" i="8" s="1"/>
  <c r="D53" i="9" s="1"/>
  <c r="L52" i="8"/>
  <c r="F53" i="9"/>
  <c r="H53" i="9" s="1"/>
  <c r="J53" i="9"/>
  <c r="K53" i="9"/>
  <c r="L53" i="9"/>
  <c r="M53" i="9" s="1"/>
  <c r="F53" i="2"/>
  <c r="C54" i="5" s="1"/>
  <c r="E54" i="5" s="1"/>
  <c r="L53" i="2"/>
  <c r="F54" i="5" s="1"/>
  <c r="H54" i="5" s="1"/>
  <c r="J54" i="5"/>
  <c r="K54" i="5" s="1"/>
  <c r="L54" i="5"/>
  <c r="M54" i="5" s="1"/>
  <c r="F53" i="6"/>
  <c r="C54" i="7"/>
  <c r="E54" i="7" s="1"/>
  <c r="L53" i="6"/>
  <c r="J54" i="7"/>
  <c r="K54" i="7" s="1"/>
  <c r="L54" i="7"/>
  <c r="M54" i="7" s="1"/>
  <c r="F53" i="8"/>
  <c r="C54" i="9" s="1"/>
  <c r="E54" i="9" s="1"/>
  <c r="L53" i="8"/>
  <c r="M53" i="8" s="1"/>
  <c r="G54" i="9" s="1"/>
  <c r="F54" i="9"/>
  <c r="H54" i="9" s="1"/>
  <c r="J54" i="9"/>
  <c r="K54" i="9" s="1"/>
  <c r="L54" i="9"/>
  <c r="M54" i="9"/>
  <c r="F54" i="2"/>
  <c r="G54" i="2" s="1"/>
  <c r="D55" i="5" s="1"/>
  <c r="L54" i="2"/>
  <c r="M54" i="2" s="1"/>
  <c r="G55" i="5" s="1"/>
  <c r="F55" i="5"/>
  <c r="H55" i="5" s="1"/>
  <c r="J55" i="5"/>
  <c r="K55" i="5" s="1"/>
  <c r="L55" i="5"/>
  <c r="M55" i="5" s="1"/>
  <c r="F54" i="6"/>
  <c r="C55" i="7" s="1"/>
  <c r="E55" i="7" s="1"/>
  <c r="L54" i="6"/>
  <c r="F55" i="7"/>
  <c r="H55" i="7" s="1"/>
  <c r="J55" i="7"/>
  <c r="K55" i="7" s="1"/>
  <c r="L55" i="7"/>
  <c r="M55" i="7" s="1"/>
  <c r="F54" i="8"/>
  <c r="C55" i="9" s="1"/>
  <c r="E55" i="9" s="1"/>
  <c r="L54" i="8"/>
  <c r="J55" i="9"/>
  <c r="K55" i="9" s="1"/>
  <c r="L55" i="9"/>
  <c r="M55" i="9" s="1"/>
  <c r="F55" i="2"/>
  <c r="C56" i="5" s="1"/>
  <c r="E56" i="5" s="1"/>
  <c r="L55" i="2"/>
  <c r="M55" i="2" s="1"/>
  <c r="G56" i="5" s="1"/>
  <c r="J56" i="5"/>
  <c r="K56" i="5"/>
  <c r="L56" i="5"/>
  <c r="M56" i="5" s="1"/>
  <c r="F55" i="6"/>
  <c r="C56" i="7" s="1"/>
  <c r="E56" i="7" s="1"/>
  <c r="L55" i="6"/>
  <c r="F56" i="7" s="1"/>
  <c r="H56" i="7" s="1"/>
  <c r="J56" i="7"/>
  <c r="K56" i="7" s="1"/>
  <c r="L56" i="7"/>
  <c r="M56" i="7" s="1"/>
  <c r="F55" i="8"/>
  <c r="G55" i="8" s="1"/>
  <c r="D56" i="9" s="1"/>
  <c r="C56" i="9"/>
  <c r="E56" i="9" s="1"/>
  <c r="L55" i="8"/>
  <c r="F56" i="9"/>
  <c r="H56" i="9" s="1"/>
  <c r="J56" i="9"/>
  <c r="K56" i="9" s="1"/>
  <c r="L56" i="9"/>
  <c r="M56" i="9" s="1"/>
  <c r="F56" i="2"/>
  <c r="C57" i="5" s="1"/>
  <c r="E57" i="5" s="1"/>
  <c r="L56" i="2"/>
  <c r="J57" i="5"/>
  <c r="K57" i="5" s="1"/>
  <c r="L57" i="5"/>
  <c r="M57" i="5" s="1"/>
  <c r="F56" i="6"/>
  <c r="C57" i="7" s="1"/>
  <c r="E57" i="7" s="1"/>
  <c r="L56" i="6"/>
  <c r="M56" i="6" s="1"/>
  <c r="G57" i="7" s="1"/>
  <c r="J57" i="7"/>
  <c r="K57" i="7"/>
  <c r="L57" i="7"/>
  <c r="M57" i="7" s="1"/>
  <c r="F56" i="8"/>
  <c r="C57" i="9"/>
  <c r="E57" i="9" s="1"/>
  <c r="L56" i="8"/>
  <c r="F57" i="9" s="1"/>
  <c r="H57" i="9" s="1"/>
  <c r="J57" i="9"/>
  <c r="K57" i="9"/>
  <c r="L57" i="9"/>
  <c r="M57" i="9" s="1"/>
  <c r="F57" i="2"/>
  <c r="C58" i="5"/>
  <c r="E58" i="5" s="1"/>
  <c r="L57" i="2"/>
  <c r="F58" i="5" s="1"/>
  <c r="H58" i="5" s="1"/>
  <c r="J58" i="5"/>
  <c r="K58" i="5" s="1"/>
  <c r="L58" i="5"/>
  <c r="M58" i="5" s="1"/>
  <c r="F57" i="6"/>
  <c r="C58" i="7" s="1"/>
  <c r="E58" i="7" s="1"/>
  <c r="L57" i="6"/>
  <c r="J58" i="7"/>
  <c r="K58" i="7" s="1"/>
  <c r="L58" i="7"/>
  <c r="M58" i="7" s="1"/>
  <c r="N58" i="7" s="1"/>
  <c r="F57" i="8"/>
  <c r="C58" i="9" s="1"/>
  <c r="E58" i="9" s="1"/>
  <c r="L57" i="8"/>
  <c r="M57" i="8" s="1"/>
  <c r="G58" i="9" s="1"/>
  <c r="J58" i="9"/>
  <c r="K58" i="9" s="1"/>
  <c r="L58" i="9"/>
  <c r="M58" i="9" s="1"/>
  <c r="F58" i="2"/>
  <c r="G58" i="2" s="1"/>
  <c r="D59" i="5" s="1"/>
  <c r="L58" i="2"/>
  <c r="F59" i="5"/>
  <c r="H59" i="5" s="1"/>
  <c r="J59" i="5"/>
  <c r="K59" i="5" s="1"/>
  <c r="L59" i="5"/>
  <c r="M59" i="5" s="1"/>
  <c r="F58" i="6"/>
  <c r="C59" i="7" s="1"/>
  <c r="E59" i="7" s="1"/>
  <c r="I59" i="7" s="1"/>
  <c r="L58" i="6"/>
  <c r="F59" i="7" s="1"/>
  <c r="H59" i="7" s="1"/>
  <c r="J59" i="7"/>
  <c r="K59" i="7" s="1"/>
  <c r="L59" i="7"/>
  <c r="M59" i="7"/>
  <c r="F58" i="8"/>
  <c r="G58" i="8" s="1"/>
  <c r="D59" i="9" s="1"/>
  <c r="L58" i="8"/>
  <c r="J59" i="9"/>
  <c r="K59" i="9" s="1"/>
  <c r="L59" i="9"/>
  <c r="M59" i="9" s="1"/>
  <c r="F59" i="2"/>
  <c r="C60" i="5" s="1"/>
  <c r="E60" i="5" s="1"/>
  <c r="L59" i="2"/>
  <c r="M59" i="2" s="1"/>
  <c r="G60" i="5" s="1"/>
  <c r="J60" i="5"/>
  <c r="K60" i="5"/>
  <c r="L60" i="5"/>
  <c r="M60" i="5" s="1"/>
  <c r="F59" i="6"/>
  <c r="C60" i="7"/>
  <c r="E60" i="7" s="1"/>
  <c r="L59" i="6"/>
  <c r="F60" i="7" s="1"/>
  <c r="H60" i="7" s="1"/>
  <c r="J60" i="7"/>
  <c r="K60" i="7"/>
  <c r="L60" i="7"/>
  <c r="M60" i="7" s="1"/>
  <c r="F59" i="8"/>
  <c r="C60" i="9" s="1"/>
  <c r="E60" i="9" s="1"/>
  <c r="L59" i="8"/>
  <c r="M59" i="8" s="1"/>
  <c r="G60" i="9" s="1"/>
  <c r="J60" i="9"/>
  <c r="K60" i="9"/>
  <c r="L60" i="9"/>
  <c r="M60" i="9" s="1"/>
  <c r="F15" i="2"/>
  <c r="C16" i="5" s="1"/>
  <c r="E16" i="5" s="1"/>
  <c r="L15" i="2"/>
  <c r="F16" i="5" s="1"/>
  <c r="H16" i="5" s="1"/>
  <c r="J16" i="5"/>
  <c r="K16" i="5" s="1"/>
  <c r="L16" i="5"/>
  <c r="M16" i="5" s="1"/>
  <c r="F15" i="6"/>
  <c r="C16" i="7" s="1"/>
  <c r="E16" i="7" s="1"/>
  <c r="F16" i="7"/>
  <c r="H16" i="7" s="1"/>
  <c r="J16" i="7"/>
  <c r="K16" i="7" s="1"/>
  <c r="L16" i="7"/>
  <c r="M16" i="7" s="1"/>
  <c r="G15" i="8"/>
  <c r="D16" i="9" s="1"/>
  <c r="L15" i="8"/>
  <c r="M15" i="8" s="1"/>
  <c r="G16" i="9" s="1"/>
  <c r="J16" i="9"/>
  <c r="K16" i="9" s="1"/>
  <c r="L16" i="9"/>
  <c r="M16" i="9" s="1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9" i="10"/>
  <c r="N3" i="10"/>
  <c r="N5" i="10"/>
  <c r="C5" i="10"/>
  <c r="C4" i="10"/>
  <c r="C3" i="10"/>
  <c r="M16" i="6"/>
  <c r="G17" i="7" s="1"/>
  <c r="M24" i="6"/>
  <c r="G25" i="7" s="1"/>
  <c r="G26" i="6"/>
  <c r="D27" i="7" s="1"/>
  <c r="M27" i="6"/>
  <c r="G28" i="7" s="1"/>
  <c r="G33" i="6"/>
  <c r="D34" i="7" s="1"/>
  <c r="G35" i="6"/>
  <c r="D36" i="7"/>
  <c r="M35" i="6"/>
  <c r="G36" i="7" s="1"/>
  <c r="G36" i="6"/>
  <c r="D37" i="7" s="1"/>
  <c r="G37" i="6"/>
  <c r="D38" i="7" s="1"/>
  <c r="M38" i="6"/>
  <c r="G39" i="7"/>
  <c r="G39" i="6"/>
  <c r="D40" i="7" s="1"/>
  <c r="G41" i="6"/>
  <c r="D42" i="7" s="1"/>
  <c r="G42" i="6"/>
  <c r="D43" i="7"/>
  <c r="M42" i="6"/>
  <c r="G43" i="7" s="1"/>
  <c r="M43" i="6"/>
  <c r="G44" i="7" s="1"/>
  <c r="G44" i="6"/>
  <c r="D45" i="7" s="1"/>
  <c r="G45" i="6"/>
  <c r="D46" i="7" s="1"/>
  <c r="G46" i="6"/>
  <c r="D47" i="7" s="1"/>
  <c r="M46" i="6"/>
  <c r="G47" i="7"/>
  <c r="G47" i="6"/>
  <c r="D48" i="7" s="1"/>
  <c r="M47" i="6"/>
  <c r="G48" i="7"/>
  <c r="M51" i="6"/>
  <c r="G52" i="7" s="1"/>
  <c r="G52" i="6"/>
  <c r="D53" i="7"/>
  <c r="G53" i="6"/>
  <c r="D54" i="7" s="1"/>
  <c r="M54" i="6"/>
  <c r="G55" i="7" s="1"/>
  <c r="M55" i="6"/>
  <c r="G56" i="7" s="1"/>
  <c r="G57" i="6"/>
  <c r="D58" i="7" s="1"/>
  <c r="M58" i="6"/>
  <c r="G59" i="7" s="1"/>
  <c r="G59" i="6"/>
  <c r="D60" i="7"/>
  <c r="M20" i="8"/>
  <c r="G21" i="9" s="1"/>
  <c r="G33" i="8"/>
  <c r="D34" i="9" s="1"/>
  <c r="G35" i="8"/>
  <c r="D36" i="9" s="1"/>
  <c r="M35" i="8"/>
  <c r="G36" i="9"/>
  <c r="G38" i="8"/>
  <c r="D39" i="9" s="1"/>
  <c r="M39" i="8"/>
  <c r="G40" i="9" s="1"/>
  <c r="G40" i="8"/>
  <c r="D41" i="9" s="1"/>
  <c r="M40" i="8"/>
  <c r="G41" i="9" s="1"/>
  <c r="G41" i="8"/>
  <c r="D42" i="9" s="1"/>
  <c r="G42" i="8"/>
  <c r="D43" i="9" s="1"/>
  <c r="G43" i="8"/>
  <c r="D44" i="9" s="1"/>
  <c r="M43" i="8"/>
  <c r="G44" i="9" s="1"/>
  <c r="M44" i="8"/>
  <c r="G45" i="9" s="1"/>
  <c r="G46" i="8"/>
  <c r="D47" i="9" s="1"/>
  <c r="M47" i="8"/>
  <c r="G48" i="9" s="1"/>
  <c r="M48" i="8"/>
  <c r="G49" i="9" s="1"/>
  <c r="G49" i="8"/>
  <c r="D50" i="9" s="1"/>
  <c r="G50" i="8"/>
  <c r="D51" i="9"/>
  <c r="M51" i="8"/>
  <c r="G52" i="9" s="1"/>
  <c r="M52" i="8"/>
  <c r="G53" i="9" s="1"/>
  <c r="M55" i="8"/>
  <c r="G56" i="9" s="1"/>
  <c r="G56" i="8"/>
  <c r="D57" i="9" s="1"/>
  <c r="M56" i="8"/>
  <c r="G57" i="9" s="1"/>
  <c r="G57" i="8"/>
  <c r="D58" i="9" s="1"/>
  <c r="G59" i="8"/>
  <c r="D60" i="9" s="1"/>
  <c r="E83" i="9"/>
  <c r="B83" i="9"/>
  <c r="E82" i="9"/>
  <c r="B82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C8" i="9"/>
  <c r="M7" i="9"/>
  <c r="C7" i="9"/>
  <c r="C6" i="9"/>
  <c r="C5" i="9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A44" i="8" s="1"/>
  <c r="B43" i="8"/>
  <c r="A43" i="8" s="1"/>
  <c r="B42" i="8"/>
  <c r="A42" i="8" s="1"/>
  <c r="B41" i="8"/>
  <c r="A41" i="8" s="1"/>
  <c r="B40" i="8"/>
  <c r="A40" i="8" s="1"/>
  <c r="B39" i="8"/>
  <c r="A39" i="8" s="1"/>
  <c r="B38" i="8"/>
  <c r="A38" i="8" s="1"/>
  <c r="B37" i="8"/>
  <c r="A37" i="8" s="1"/>
  <c r="B36" i="8"/>
  <c r="A36" i="8" s="1"/>
  <c r="B35" i="8"/>
  <c r="A35" i="8" s="1"/>
  <c r="B34" i="8"/>
  <c r="A34" i="8" s="1"/>
  <c r="B33" i="8"/>
  <c r="A33" i="8" s="1"/>
  <c r="B32" i="8"/>
  <c r="A32" i="8" s="1"/>
  <c r="B31" i="8"/>
  <c r="A31" i="8" s="1"/>
  <c r="B30" i="8"/>
  <c r="A30" i="8" s="1"/>
  <c r="B29" i="8"/>
  <c r="A29" i="8" s="1"/>
  <c r="B28" i="8"/>
  <c r="A28" i="8" s="1"/>
  <c r="B27" i="8"/>
  <c r="A27" i="8" s="1"/>
  <c r="B26" i="8"/>
  <c r="A26" i="8" s="1"/>
  <c r="B25" i="8"/>
  <c r="A25" i="8" s="1"/>
  <c r="B24" i="8"/>
  <c r="A24" i="8" s="1"/>
  <c r="B23" i="8"/>
  <c r="A23" i="8" s="1"/>
  <c r="B22" i="8"/>
  <c r="A22" i="8" s="1"/>
  <c r="B21" i="8"/>
  <c r="A21" i="8" s="1"/>
  <c r="B20" i="8"/>
  <c r="A20" i="8" s="1"/>
  <c r="B19" i="8"/>
  <c r="A19" i="8" s="1"/>
  <c r="B18" i="8"/>
  <c r="A18" i="8" s="1"/>
  <c r="B17" i="8"/>
  <c r="A17" i="8" s="1"/>
  <c r="B16" i="8"/>
  <c r="A16" i="8" s="1"/>
  <c r="B15" i="8"/>
  <c r="A15" i="8" s="1"/>
  <c r="C5" i="8"/>
  <c r="C4" i="8"/>
  <c r="C3" i="8"/>
  <c r="E83" i="7"/>
  <c r="B83" i="7"/>
  <c r="E82" i="7"/>
  <c r="B82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C8" i="7"/>
  <c r="M7" i="7"/>
  <c r="C7" i="7"/>
  <c r="C6" i="7"/>
  <c r="C5" i="7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A44" i="6" s="1"/>
  <c r="B43" i="6"/>
  <c r="A43" i="6" s="1"/>
  <c r="B42" i="6"/>
  <c r="A42" i="6" s="1"/>
  <c r="B41" i="6"/>
  <c r="A41" i="6" s="1"/>
  <c r="B40" i="6"/>
  <c r="A40" i="6" s="1"/>
  <c r="B39" i="6"/>
  <c r="A39" i="6" s="1"/>
  <c r="B38" i="6"/>
  <c r="A38" i="6" s="1"/>
  <c r="B37" i="6"/>
  <c r="A37" i="6" s="1"/>
  <c r="B36" i="6"/>
  <c r="A36" i="6"/>
  <c r="B35" i="6"/>
  <c r="A35" i="6" s="1"/>
  <c r="B34" i="6"/>
  <c r="A34" i="6" s="1"/>
  <c r="B33" i="6"/>
  <c r="A33" i="6" s="1"/>
  <c r="B32" i="6"/>
  <c r="A32" i="6" s="1"/>
  <c r="B31" i="6"/>
  <c r="A31" i="6" s="1"/>
  <c r="B30" i="6"/>
  <c r="A30" i="6" s="1"/>
  <c r="B29" i="6"/>
  <c r="A29" i="6" s="1"/>
  <c r="B28" i="6"/>
  <c r="A28" i="6" s="1"/>
  <c r="B27" i="6"/>
  <c r="A27" i="6" s="1"/>
  <c r="B26" i="6"/>
  <c r="A26" i="6" s="1"/>
  <c r="B25" i="6"/>
  <c r="A25" i="6" s="1"/>
  <c r="B24" i="6"/>
  <c r="A24" i="6" s="1"/>
  <c r="B23" i="6"/>
  <c r="A23" i="6" s="1"/>
  <c r="B22" i="6"/>
  <c r="A22" i="6" s="1"/>
  <c r="B21" i="6"/>
  <c r="A21" i="6" s="1"/>
  <c r="B20" i="6"/>
  <c r="A20" i="6" s="1"/>
  <c r="B19" i="6"/>
  <c r="A19" i="6" s="1"/>
  <c r="B18" i="6"/>
  <c r="A18" i="6" s="1"/>
  <c r="B17" i="6"/>
  <c r="A17" i="6" s="1"/>
  <c r="B16" i="6"/>
  <c r="A16" i="6" s="1"/>
  <c r="B15" i="6"/>
  <c r="A15" i="6" s="1"/>
  <c r="C5" i="6"/>
  <c r="C4" i="6"/>
  <c r="C3" i="6"/>
  <c r="E83" i="5"/>
  <c r="B83" i="5"/>
  <c r="E82" i="5"/>
  <c r="B82" i="5"/>
  <c r="M7" i="5"/>
  <c r="C8" i="5"/>
  <c r="C7" i="5"/>
  <c r="C6" i="5"/>
  <c r="C5" i="5"/>
  <c r="M32" i="2"/>
  <c r="G33" i="5" s="1"/>
  <c r="M33" i="2"/>
  <c r="G34" i="5" s="1"/>
  <c r="M35" i="2"/>
  <c r="G36" i="5" s="1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16" i="5"/>
  <c r="G36" i="2"/>
  <c r="D37" i="5" s="1"/>
  <c r="G37" i="2"/>
  <c r="D38" i="5"/>
  <c r="G40" i="2"/>
  <c r="D41" i="5" s="1"/>
  <c r="G42" i="2"/>
  <c r="D43" i="5" s="1"/>
  <c r="G44" i="2"/>
  <c r="D45" i="5"/>
  <c r="G45" i="2"/>
  <c r="D46" i="5" s="1"/>
  <c r="G46" i="2"/>
  <c r="D47" i="5"/>
  <c r="G48" i="2"/>
  <c r="D49" i="5" s="1"/>
  <c r="G49" i="2"/>
  <c r="D50" i="5" s="1"/>
  <c r="G50" i="2"/>
  <c r="D51" i="5" s="1"/>
  <c r="G52" i="2"/>
  <c r="D53" i="5" s="1"/>
  <c r="G53" i="2"/>
  <c r="D54" i="5"/>
  <c r="G55" i="2"/>
  <c r="D56" i="5" s="1"/>
  <c r="G57" i="2"/>
  <c r="D58" i="5" s="1"/>
  <c r="M37" i="2"/>
  <c r="G38" i="5" s="1"/>
  <c r="M41" i="2"/>
  <c r="G42" i="5" s="1"/>
  <c r="M43" i="2"/>
  <c r="G44" i="5" s="1"/>
  <c r="M45" i="2"/>
  <c r="G46" i="5" s="1"/>
  <c r="M49" i="2"/>
  <c r="G50" i="5" s="1"/>
  <c r="M51" i="2"/>
  <c r="G52" i="5"/>
  <c r="B16" i="2"/>
  <c r="A16" i="2" s="1"/>
  <c r="B17" i="2"/>
  <c r="A17" i="2" s="1"/>
  <c r="B18" i="2"/>
  <c r="A18" i="2" s="1"/>
  <c r="B19" i="2"/>
  <c r="A19" i="2" s="1"/>
  <c r="B20" i="2"/>
  <c r="A20" i="2" s="1"/>
  <c r="B21" i="2"/>
  <c r="A21" i="2" s="1"/>
  <c r="B22" i="2"/>
  <c r="A22" i="2" s="1"/>
  <c r="B23" i="2"/>
  <c r="A23" i="2" s="1"/>
  <c r="B24" i="2"/>
  <c r="A24" i="2" s="1"/>
  <c r="B25" i="2"/>
  <c r="A25" i="2" s="1"/>
  <c r="B26" i="2"/>
  <c r="A26" i="2" s="1"/>
  <c r="B27" i="2"/>
  <c r="A27" i="2" s="1"/>
  <c r="B28" i="2"/>
  <c r="A28" i="2" s="1"/>
  <c r="B29" i="2"/>
  <c r="A29" i="2" s="1"/>
  <c r="B30" i="2"/>
  <c r="A30" i="2" s="1"/>
  <c r="B31" i="2"/>
  <c r="A31" i="2" s="1"/>
  <c r="B32" i="2"/>
  <c r="A32" i="2" s="1"/>
  <c r="B33" i="2"/>
  <c r="A33" i="2" s="1"/>
  <c r="B34" i="2"/>
  <c r="A34" i="2" s="1"/>
  <c r="B35" i="2"/>
  <c r="A35" i="2" s="1"/>
  <c r="B36" i="2"/>
  <c r="A36" i="2" s="1"/>
  <c r="B37" i="2"/>
  <c r="A37" i="2"/>
  <c r="B38" i="2"/>
  <c r="A38" i="2" s="1"/>
  <c r="B39" i="2"/>
  <c r="A39" i="2"/>
  <c r="B40" i="2"/>
  <c r="A40" i="2" s="1"/>
  <c r="B41" i="2"/>
  <c r="A41" i="2"/>
  <c r="B42" i="2"/>
  <c r="A42" i="2" s="1"/>
  <c r="B43" i="2"/>
  <c r="A43" i="2"/>
  <c r="B44" i="2"/>
  <c r="A44" i="2" s="1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C5" i="2"/>
  <c r="C4" i="2"/>
  <c r="C3" i="2"/>
  <c r="B15" i="2"/>
  <c r="A15" i="2" s="1"/>
  <c r="M58" i="2"/>
  <c r="G59" i="5" s="1"/>
  <c r="M57" i="2"/>
  <c r="G58" i="5" s="1"/>
  <c r="M50" i="2"/>
  <c r="G51" i="5" s="1"/>
  <c r="M46" i="2"/>
  <c r="G47" i="5" s="1"/>
  <c r="M42" i="2"/>
  <c r="G43" i="5" s="1"/>
  <c r="M38" i="2"/>
  <c r="G39" i="5"/>
  <c r="M44" i="2"/>
  <c r="G45" i="5" s="1"/>
  <c r="I46" i="5" l="1"/>
  <c r="I51" i="7"/>
  <c r="R9" i="10"/>
  <c r="S9" i="10"/>
  <c r="I56" i="9"/>
  <c r="N37" i="5"/>
  <c r="O37" i="5" s="1"/>
  <c r="Q17" i="10"/>
  <c r="M53" i="2"/>
  <c r="G54" i="5" s="1"/>
  <c r="M32" i="8"/>
  <c r="G33" i="9" s="1"/>
  <c r="F60" i="9"/>
  <c r="H60" i="9" s="1"/>
  <c r="F58" i="9"/>
  <c r="H58" i="9" s="1"/>
  <c r="I54" i="5"/>
  <c r="N45" i="5"/>
  <c r="Q12" i="10"/>
  <c r="Q25" i="10"/>
  <c r="N58" i="9"/>
  <c r="G39" i="8"/>
  <c r="D40" i="9" s="1"/>
  <c r="G32" i="8"/>
  <c r="D33" i="9" s="1"/>
  <c r="N53" i="7"/>
  <c r="N49" i="7"/>
  <c r="Q16" i="10"/>
  <c r="Q33" i="10"/>
  <c r="N50" i="9"/>
  <c r="G56" i="2"/>
  <c r="D57" i="5" s="1"/>
  <c r="G32" i="2"/>
  <c r="D33" i="5" s="1"/>
  <c r="G48" i="8"/>
  <c r="D49" i="9" s="1"/>
  <c r="G55" i="6"/>
  <c r="D56" i="7" s="1"/>
  <c r="G51" i="6"/>
  <c r="D52" i="7" s="1"/>
  <c r="I60" i="9"/>
  <c r="I50" i="5"/>
  <c r="Q22" i="10"/>
  <c r="Q41" i="10"/>
  <c r="G41" i="2"/>
  <c r="D42" i="5" s="1"/>
  <c r="M36" i="8"/>
  <c r="G37" i="9" s="1"/>
  <c r="M59" i="6"/>
  <c r="G60" i="7" s="1"/>
  <c r="M50" i="6"/>
  <c r="G51" i="7" s="1"/>
  <c r="I55" i="7"/>
  <c r="N54" i="9"/>
  <c r="N47" i="9"/>
  <c r="N44" i="5"/>
  <c r="N42" i="7"/>
  <c r="N40" i="5"/>
  <c r="N50" i="10"/>
  <c r="Q30" i="10"/>
  <c r="Q49" i="10"/>
  <c r="R50" i="10"/>
  <c r="S50" i="10"/>
  <c r="Q38" i="10"/>
  <c r="Q20" i="10"/>
  <c r="G47" i="8"/>
  <c r="D48" i="9" s="1"/>
  <c r="G21" i="6"/>
  <c r="D22" i="7" s="1"/>
  <c r="G38" i="2"/>
  <c r="D39" i="5" s="1"/>
  <c r="M39" i="6"/>
  <c r="G40" i="7" s="1"/>
  <c r="M17" i="6"/>
  <c r="G18" i="7" s="1"/>
  <c r="N57" i="5"/>
  <c r="N45" i="7"/>
  <c r="N36" i="5"/>
  <c r="Q46" i="10"/>
  <c r="Q36" i="10"/>
  <c r="N51" i="10"/>
  <c r="Q51" i="10"/>
  <c r="Q52" i="10"/>
  <c r="N48" i="10"/>
  <c r="Q48" i="10"/>
  <c r="N47" i="10"/>
  <c r="Q47" i="10"/>
  <c r="N43" i="10"/>
  <c r="Q43" i="10"/>
  <c r="N40" i="10"/>
  <c r="Q40" i="10"/>
  <c r="N39" i="10"/>
  <c r="Q39" i="10"/>
  <c r="N35" i="10"/>
  <c r="Q35" i="10"/>
  <c r="N32" i="10"/>
  <c r="Q32" i="10"/>
  <c r="N31" i="10"/>
  <c r="Q31" i="10"/>
  <c r="N27" i="10"/>
  <c r="Q27" i="10"/>
  <c r="N24" i="10"/>
  <c r="Q24" i="10"/>
  <c r="N23" i="10"/>
  <c r="Q23" i="10"/>
  <c r="N19" i="10"/>
  <c r="Q19" i="10"/>
  <c r="N15" i="10"/>
  <c r="Q15" i="10"/>
  <c r="N11" i="10"/>
  <c r="Q11" i="10"/>
  <c r="Q10" i="10"/>
  <c r="Q14" i="10"/>
  <c r="Q18" i="10"/>
  <c r="Q26" i="10"/>
  <c r="Q34" i="10"/>
  <c r="Q42" i="10"/>
  <c r="Q13" i="10"/>
  <c r="Q21" i="10"/>
  <c r="Q29" i="10"/>
  <c r="Q37" i="10"/>
  <c r="Q45" i="10"/>
  <c r="Q53" i="10"/>
  <c r="Q28" i="10"/>
  <c r="Q44" i="10"/>
  <c r="N9" i="10"/>
  <c r="N55" i="9"/>
  <c r="O45" i="5"/>
  <c r="I43" i="7"/>
  <c r="I38" i="5"/>
  <c r="G54" i="8"/>
  <c r="D55" i="9" s="1"/>
  <c r="G58" i="6"/>
  <c r="D59" i="7" s="1"/>
  <c r="G43" i="6"/>
  <c r="D44" i="7" s="1"/>
  <c r="C59" i="5"/>
  <c r="E59" i="5" s="1"/>
  <c r="I59" i="5" s="1"/>
  <c r="F57" i="7"/>
  <c r="H57" i="7" s="1"/>
  <c r="F56" i="5"/>
  <c r="H56" i="5" s="1"/>
  <c r="C55" i="5"/>
  <c r="E55" i="5" s="1"/>
  <c r="I54" i="9"/>
  <c r="O54" i="9" s="1"/>
  <c r="C53" i="9"/>
  <c r="E53" i="9" s="1"/>
  <c r="I53" i="9" s="1"/>
  <c r="N51" i="9"/>
  <c r="N48" i="5"/>
  <c r="M45" i="8"/>
  <c r="G46" i="9" s="1"/>
  <c r="F46" i="9"/>
  <c r="H46" i="9" s="1"/>
  <c r="N46" i="7"/>
  <c r="C37" i="9"/>
  <c r="E37" i="9" s="1"/>
  <c r="I37" i="9" s="1"/>
  <c r="G54" i="6"/>
  <c r="D55" i="7" s="1"/>
  <c r="G49" i="6"/>
  <c r="D50" i="7" s="1"/>
  <c r="F60" i="5"/>
  <c r="H60" i="5" s="1"/>
  <c r="I60" i="5" s="1"/>
  <c r="O60" i="5" s="1"/>
  <c r="C59" i="9"/>
  <c r="E59" i="9" s="1"/>
  <c r="I48" i="7"/>
  <c r="F48" i="5"/>
  <c r="H48" i="5" s="1"/>
  <c r="I46" i="9"/>
  <c r="I42" i="5"/>
  <c r="F41" i="7"/>
  <c r="H41" i="7" s="1"/>
  <c r="I41" i="7" s="1"/>
  <c r="M36" i="6"/>
  <c r="G37" i="7" s="1"/>
  <c r="F37" i="7"/>
  <c r="H37" i="7" s="1"/>
  <c r="I37" i="7" s="1"/>
  <c r="O37" i="7" s="1"/>
  <c r="N59" i="9"/>
  <c r="N57" i="7"/>
  <c r="I57" i="7"/>
  <c r="I56" i="7"/>
  <c r="N56" i="5"/>
  <c r="I51" i="5"/>
  <c r="I45" i="9"/>
  <c r="I44" i="9"/>
  <c r="I40" i="7"/>
  <c r="M37" i="8"/>
  <c r="G38" i="9" s="1"/>
  <c r="F38" i="9"/>
  <c r="H38" i="9" s="1"/>
  <c r="N60" i="5"/>
  <c r="I58" i="5"/>
  <c r="N54" i="7"/>
  <c r="N53" i="5"/>
  <c r="O53" i="5" s="1"/>
  <c r="M49" i="8"/>
  <c r="G50" i="9" s="1"/>
  <c r="F50" i="9"/>
  <c r="H50" i="9" s="1"/>
  <c r="N49" i="5"/>
  <c r="M44" i="6"/>
  <c r="G45" i="7" s="1"/>
  <c r="F45" i="7"/>
  <c r="H45" i="7" s="1"/>
  <c r="I43" i="5"/>
  <c r="N42" i="9"/>
  <c r="N41" i="7"/>
  <c r="I40" i="9"/>
  <c r="M39" i="2"/>
  <c r="G40" i="5" s="1"/>
  <c r="F40" i="5"/>
  <c r="H40" i="5" s="1"/>
  <c r="I39" i="7"/>
  <c r="I38" i="9"/>
  <c r="N35" i="9"/>
  <c r="I49" i="7"/>
  <c r="O49" i="7" s="1"/>
  <c r="N43" i="9"/>
  <c r="M21" i="8"/>
  <c r="G22" i="9" s="1"/>
  <c r="M19" i="8"/>
  <c r="G20" i="9" s="1"/>
  <c r="G16" i="8"/>
  <c r="D17" i="9" s="1"/>
  <c r="M22" i="2"/>
  <c r="G23" i="5" s="1"/>
  <c r="G19" i="2"/>
  <c r="D20" i="5" s="1"/>
  <c r="M16" i="8"/>
  <c r="G17" i="9" s="1"/>
  <c r="G23" i="8"/>
  <c r="D24" i="9" s="1"/>
  <c r="G34" i="8"/>
  <c r="D35" i="9" s="1"/>
  <c r="G30" i="8"/>
  <c r="D31" i="9" s="1"/>
  <c r="G22" i="8"/>
  <c r="D23" i="9" s="1"/>
  <c r="G18" i="8"/>
  <c r="D19" i="9" s="1"/>
  <c r="N38" i="7"/>
  <c r="N37" i="7"/>
  <c r="M22" i="6"/>
  <c r="G23" i="7" s="1"/>
  <c r="N22" i="5"/>
  <c r="N21" i="5"/>
  <c r="M26" i="2"/>
  <c r="G27" i="5" s="1"/>
  <c r="G29" i="2"/>
  <c r="D30" i="5" s="1"/>
  <c r="G21" i="2"/>
  <c r="D22" i="5" s="1"/>
  <c r="G18" i="2"/>
  <c r="D19" i="5" s="1"/>
  <c r="C35" i="5"/>
  <c r="E35" i="5" s="1"/>
  <c r="C31" i="5"/>
  <c r="E31" i="5" s="1"/>
  <c r="I31" i="5" s="1"/>
  <c r="N30" i="9"/>
  <c r="N19" i="9"/>
  <c r="N34" i="9"/>
  <c r="M25" i="8"/>
  <c r="G26" i="9" s="1"/>
  <c r="M31" i="8"/>
  <c r="G32" i="9" s="1"/>
  <c r="M27" i="8"/>
  <c r="G28" i="9" s="1"/>
  <c r="M24" i="8"/>
  <c r="G25" i="9" s="1"/>
  <c r="M22" i="8"/>
  <c r="G23" i="9" s="1"/>
  <c r="F34" i="9"/>
  <c r="H34" i="9" s="1"/>
  <c r="I34" i="9" s="1"/>
  <c r="O34" i="9" s="1"/>
  <c r="N34" i="7"/>
  <c r="N33" i="7"/>
  <c r="N18" i="7"/>
  <c r="M19" i="6"/>
  <c r="G20" i="7" s="1"/>
  <c r="M34" i="6"/>
  <c r="G35" i="7" s="1"/>
  <c r="I35" i="7"/>
  <c r="M15" i="6"/>
  <c r="G16" i="7" s="1"/>
  <c r="M23" i="6"/>
  <c r="G24" i="7" s="1"/>
  <c r="F33" i="7"/>
  <c r="H33" i="7" s="1"/>
  <c r="I33" i="7" s="1"/>
  <c r="I23" i="7"/>
  <c r="G34" i="6"/>
  <c r="D35" i="7" s="1"/>
  <c r="G16" i="6"/>
  <c r="D17" i="7" s="1"/>
  <c r="G30" i="6"/>
  <c r="D31" i="7" s="1"/>
  <c r="G24" i="6"/>
  <c r="D25" i="7" s="1"/>
  <c r="N33" i="5"/>
  <c r="N20" i="5"/>
  <c r="M34" i="2"/>
  <c r="G35" i="5" s="1"/>
  <c r="M19" i="2"/>
  <c r="G20" i="5" s="1"/>
  <c r="I33" i="5"/>
  <c r="I35" i="5"/>
  <c r="M27" i="2"/>
  <c r="G28" i="5" s="1"/>
  <c r="M25" i="2"/>
  <c r="G26" i="5" s="1"/>
  <c r="M21" i="2"/>
  <c r="G22" i="5" s="1"/>
  <c r="M18" i="2"/>
  <c r="G19" i="5" s="1"/>
  <c r="M16" i="2"/>
  <c r="G17" i="5" s="1"/>
  <c r="I34" i="5"/>
  <c r="G33" i="2"/>
  <c r="D34" i="5" s="1"/>
  <c r="N31" i="9"/>
  <c r="N22" i="9"/>
  <c r="N24" i="9"/>
  <c r="N23" i="9"/>
  <c r="N21" i="9"/>
  <c r="N20" i="9"/>
  <c r="F16" i="9"/>
  <c r="H16" i="9" s="1"/>
  <c r="M28" i="8"/>
  <c r="G29" i="9" s="1"/>
  <c r="F30" i="9"/>
  <c r="H30" i="9" s="1"/>
  <c r="I30" i="9" s="1"/>
  <c r="I21" i="9"/>
  <c r="I20" i="9"/>
  <c r="I18" i="9"/>
  <c r="I32" i="9"/>
  <c r="I28" i="9"/>
  <c r="F27" i="9"/>
  <c r="H27" i="9" s="1"/>
  <c r="I27" i="9" s="1"/>
  <c r="I23" i="9"/>
  <c r="O23" i="9" s="1"/>
  <c r="P23" i="9" s="1"/>
  <c r="I22" i="9"/>
  <c r="I17" i="9"/>
  <c r="M17" i="8"/>
  <c r="G18" i="9" s="1"/>
  <c r="F19" i="9"/>
  <c r="H19" i="9" s="1"/>
  <c r="I19" i="9" s="1"/>
  <c r="G31" i="8"/>
  <c r="D32" i="9" s="1"/>
  <c r="G19" i="8"/>
  <c r="D20" i="9" s="1"/>
  <c r="G17" i="8"/>
  <c r="D18" i="9" s="1"/>
  <c r="G26" i="8"/>
  <c r="D27" i="9" s="1"/>
  <c r="G21" i="8"/>
  <c r="D22" i="9" s="1"/>
  <c r="G27" i="8"/>
  <c r="D28" i="9" s="1"/>
  <c r="G20" i="8"/>
  <c r="D21" i="9" s="1"/>
  <c r="G25" i="8"/>
  <c r="D26" i="9" s="1"/>
  <c r="G24" i="8"/>
  <c r="D25" i="9" s="1"/>
  <c r="C29" i="9"/>
  <c r="E29" i="9" s="1"/>
  <c r="I29" i="9" s="1"/>
  <c r="N19" i="7"/>
  <c r="N29" i="7"/>
  <c r="N26" i="7"/>
  <c r="N25" i="7"/>
  <c r="N27" i="7"/>
  <c r="N30" i="7"/>
  <c r="N24" i="7"/>
  <c r="N23" i="7"/>
  <c r="N22" i="7"/>
  <c r="M25" i="6"/>
  <c r="G26" i="7" s="1"/>
  <c r="I20" i="7"/>
  <c r="F29" i="7"/>
  <c r="H29" i="7" s="1"/>
  <c r="I29" i="7" s="1"/>
  <c r="M20" i="6"/>
  <c r="G21" i="7" s="1"/>
  <c r="I32" i="7"/>
  <c r="I21" i="7"/>
  <c r="I18" i="7"/>
  <c r="O18" i="7" s="1"/>
  <c r="I26" i="7"/>
  <c r="I24" i="7"/>
  <c r="M30" i="6"/>
  <c r="G31" i="7" s="1"/>
  <c r="I31" i="7"/>
  <c r="M31" i="6"/>
  <c r="G32" i="7" s="1"/>
  <c r="I16" i="7"/>
  <c r="I25" i="7"/>
  <c r="G15" i="6"/>
  <c r="D16" i="7" s="1"/>
  <c r="G22" i="6"/>
  <c r="D23" i="7" s="1"/>
  <c r="G29" i="6"/>
  <c r="D30" i="7" s="1"/>
  <c r="G31" i="6"/>
  <c r="D32" i="7" s="1"/>
  <c r="G19" i="6"/>
  <c r="D20" i="7" s="1"/>
  <c r="G23" i="6"/>
  <c r="D24" i="7" s="1"/>
  <c r="G28" i="6"/>
  <c r="D29" i="7" s="1"/>
  <c r="G27" i="6"/>
  <c r="D28" i="7" s="1"/>
  <c r="G18" i="6"/>
  <c r="D19" i="7" s="1"/>
  <c r="N17" i="5"/>
  <c r="N18" i="5"/>
  <c r="N25" i="5"/>
  <c r="N29" i="5"/>
  <c r="N16" i="5"/>
  <c r="N19" i="5"/>
  <c r="N32" i="5"/>
  <c r="N27" i="5"/>
  <c r="N28" i="5"/>
  <c r="N26" i="5"/>
  <c r="I18" i="5"/>
  <c r="M20" i="2"/>
  <c r="G21" i="5" s="1"/>
  <c r="M17" i="2"/>
  <c r="G18" i="5" s="1"/>
  <c r="M29" i="2"/>
  <c r="G30" i="5" s="1"/>
  <c r="M24" i="2"/>
  <c r="G25" i="5" s="1"/>
  <c r="I26" i="5"/>
  <c r="I30" i="5"/>
  <c r="M30" i="2"/>
  <c r="G31" i="5" s="1"/>
  <c r="M23" i="2"/>
  <c r="G24" i="5" s="1"/>
  <c r="I16" i="5"/>
  <c r="F32" i="5"/>
  <c r="H32" i="5" s="1"/>
  <c r="I29" i="5"/>
  <c r="I19" i="5"/>
  <c r="I27" i="5"/>
  <c r="O27" i="5" s="1"/>
  <c r="I22" i="5"/>
  <c r="O22" i="5" s="1"/>
  <c r="I20" i="5"/>
  <c r="G25" i="2"/>
  <c r="D26" i="5" s="1"/>
  <c r="G22" i="2"/>
  <c r="D23" i="5" s="1"/>
  <c r="G28" i="2"/>
  <c r="D29" i="5" s="1"/>
  <c r="G24" i="2"/>
  <c r="D25" i="5" s="1"/>
  <c r="G17" i="2"/>
  <c r="D18" i="5" s="1"/>
  <c r="G15" i="2"/>
  <c r="D16" i="5" s="1"/>
  <c r="G26" i="2"/>
  <c r="D27" i="5" s="1"/>
  <c r="O57" i="7"/>
  <c r="O46" i="9"/>
  <c r="O38" i="9"/>
  <c r="C52" i="5"/>
  <c r="E52" i="5" s="1"/>
  <c r="I52" i="5" s="1"/>
  <c r="O52" i="5" s="1"/>
  <c r="G51" i="2"/>
  <c r="D52" i="5" s="1"/>
  <c r="Q45" i="5"/>
  <c r="C38" i="10"/>
  <c r="E38" i="10" s="1"/>
  <c r="P45" i="5"/>
  <c r="C36" i="5"/>
  <c r="E36" i="5" s="1"/>
  <c r="I36" i="5" s="1"/>
  <c r="O36" i="5" s="1"/>
  <c r="G35" i="2"/>
  <c r="D36" i="5" s="1"/>
  <c r="C28" i="5"/>
  <c r="E28" i="5" s="1"/>
  <c r="I28" i="5" s="1"/>
  <c r="G27" i="2"/>
  <c r="D28" i="5" s="1"/>
  <c r="F19" i="7"/>
  <c r="H19" i="7" s="1"/>
  <c r="I19" i="7" s="1"/>
  <c r="M18" i="6"/>
  <c r="G19" i="7" s="1"/>
  <c r="G48" i="6"/>
  <c r="D49" i="7" s="1"/>
  <c r="N60" i="9"/>
  <c r="F58" i="7"/>
  <c r="H58" i="7" s="1"/>
  <c r="I58" i="7" s="1"/>
  <c r="O58" i="7" s="1"/>
  <c r="M57" i="6"/>
  <c r="G58" i="7" s="1"/>
  <c r="N57" i="9"/>
  <c r="N55" i="7"/>
  <c r="N52" i="9"/>
  <c r="O52" i="9" s="1"/>
  <c r="N50" i="5"/>
  <c r="F47" i="9"/>
  <c r="H47" i="9" s="1"/>
  <c r="I47" i="9" s="1"/>
  <c r="M46" i="8"/>
  <c r="G47" i="9" s="1"/>
  <c r="N47" i="5"/>
  <c r="N44" i="9"/>
  <c r="N42" i="5"/>
  <c r="O42" i="5" s="1"/>
  <c r="N39" i="7"/>
  <c r="O39" i="7" s="1"/>
  <c r="N36" i="7"/>
  <c r="F34" i="7"/>
  <c r="H34" i="7" s="1"/>
  <c r="I34" i="7" s="1"/>
  <c r="M33" i="6"/>
  <c r="G34" i="7" s="1"/>
  <c r="N33" i="9"/>
  <c r="N31" i="7"/>
  <c r="N28" i="9"/>
  <c r="M36" i="2"/>
  <c r="G37" i="5" s="1"/>
  <c r="M52" i="2"/>
  <c r="G53" i="5" s="1"/>
  <c r="G59" i="2"/>
  <c r="D60" i="5" s="1"/>
  <c r="M15" i="2"/>
  <c r="G16" i="5" s="1"/>
  <c r="M28" i="2"/>
  <c r="G29" i="5" s="1"/>
  <c r="N16" i="9"/>
  <c r="I60" i="7"/>
  <c r="I58" i="9"/>
  <c r="I57" i="9"/>
  <c r="I56" i="5"/>
  <c r="O56" i="5" s="1"/>
  <c r="I55" i="5"/>
  <c r="I53" i="7"/>
  <c r="O53" i="7" s="1"/>
  <c r="I52" i="7"/>
  <c r="I50" i="9"/>
  <c r="I49" i="9"/>
  <c r="C48" i="5"/>
  <c r="E48" i="5" s="1"/>
  <c r="I48" i="5" s="1"/>
  <c r="O48" i="5" s="1"/>
  <c r="G47" i="2"/>
  <c r="D48" i="5" s="1"/>
  <c r="I47" i="5"/>
  <c r="I45" i="7"/>
  <c r="O45" i="7" s="1"/>
  <c r="I44" i="7"/>
  <c r="I42" i="9"/>
  <c r="I41" i="9"/>
  <c r="C40" i="5"/>
  <c r="E40" i="5" s="1"/>
  <c r="I40" i="5" s="1"/>
  <c r="O40" i="5" s="1"/>
  <c r="G39" i="2"/>
  <c r="D40" i="5" s="1"/>
  <c r="I39" i="5"/>
  <c r="I36" i="7"/>
  <c r="O36" i="7" s="1"/>
  <c r="I33" i="9"/>
  <c r="C32" i="5"/>
  <c r="E32" i="5" s="1"/>
  <c r="G31" i="2"/>
  <c r="D32" i="5" s="1"/>
  <c r="I28" i="7"/>
  <c r="I26" i="9"/>
  <c r="I25" i="9"/>
  <c r="F24" i="9"/>
  <c r="H24" i="9" s="1"/>
  <c r="I24" i="9" s="1"/>
  <c r="O24" i="9" s="1"/>
  <c r="M23" i="8"/>
  <c r="G24" i="9" s="1"/>
  <c r="I17" i="7"/>
  <c r="C44" i="5"/>
  <c r="E44" i="5" s="1"/>
  <c r="I44" i="5" s="1"/>
  <c r="O44" i="5" s="1"/>
  <c r="G43" i="2"/>
  <c r="D44" i="5" s="1"/>
  <c r="G56" i="6"/>
  <c r="D57" i="7" s="1"/>
  <c r="G40" i="6"/>
  <c r="D41" i="7" s="1"/>
  <c r="G32" i="6"/>
  <c r="D33" i="7" s="1"/>
  <c r="G20" i="6"/>
  <c r="D21" i="7" s="1"/>
  <c r="N60" i="7"/>
  <c r="N58" i="5"/>
  <c r="O58" i="5" s="1"/>
  <c r="F55" i="9"/>
  <c r="H55" i="9" s="1"/>
  <c r="I55" i="9" s="1"/>
  <c r="O55" i="9" s="1"/>
  <c r="M54" i="8"/>
  <c r="G55" i="9" s="1"/>
  <c r="N55" i="5"/>
  <c r="N52" i="7"/>
  <c r="F50" i="7"/>
  <c r="H50" i="7" s="1"/>
  <c r="I50" i="7" s="1"/>
  <c r="O50" i="7" s="1"/>
  <c r="M49" i="6"/>
  <c r="G50" i="7" s="1"/>
  <c r="N49" i="9"/>
  <c r="N47" i="7"/>
  <c r="O47" i="7" s="1"/>
  <c r="N44" i="7"/>
  <c r="F42" i="7"/>
  <c r="H42" i="7" s="1"/>
  <c r="I42" i="7" s="1"/>
  <c r="O42" i="7" s="1"/>
  <c r="M41" i="6"/>
  <c r="G42" i="7" s="1"/>
  <c r="N41" i="9"/>
  <c r="F39" i="9"/>
  <c r="H39" i="9" s="1"/>
  <c r="I39" i="9" s="1"/>
  <c r="O39" i="9" s="1"/>
  <c r="M38" i="8"/>
  <c r="G39" i="9" s="1"/>
  <c r="N39" i="5"/>
  <c r="N36" i="9"/>
  <c r="O36" i="9" s="1"/>
  <c r="N34" i="5"/>
  <c r="F31" i="9"/>
  <c r="H31" i="9" s="1"/>
  <c r="I31" i="9" s="1"/>
  <c r="M30" i="8"/>
  <c r="G31" i="9" s="1"/>
  <c r="N31" i="5"/>
  <c r="N28" i="7"/>
  <c r="F27" i="7"/>
  <c r="H27" i="7" s="1"/>
  <c r="I27" i="7" s="1"/>
  <c r="O27" i="7" s="1"/>
  <c r="M26" i="6"/>
  <c r="G27" i="7" s="1"/>
  <c r="C17" i="5"/>
  <c r="E17" i="5" s="1"/>
  <c r="I17" i="5" s="1"/>
  <c r="G16" i="2"/>
  <c r="D17" i="5" s="1"/>
  <c r="G53" i="8"/>
  <c r="D54" i="9" s="1"/>
  <c r="G45" i="8"/>
  <c r="D46" i="9" s="1"/>
  <c r="G37" i="8"/>
  <c r="D38" i="9" s="1"/>
  <c r="G29" i="8"/>
  <c r="D30" i="9" s="1"/>
  <c r="G25" i="6"/>
  <c r="D26" i="7" s="1"/>
  <c r="G17" i="6"/>
  <c r="D18" i="7" s="1"/>
  <c r="C16" i="9"/>
  <c r="E16" i="9" s="1"/>
  <c r="N16" i="7"/>
  <c r="F59" i="9"/>
  <c r="H59" i="9" s="1"/>
  <c r="I59" i="9" s="1"/>
  <c r="O59" i="9" s="1"/>
  <c r="M58" i="8"/>
  <c r="G59" i="9" s="1"/>
  <c r="N59" i="7"/>
  <c r="O59" i="7" s="1"/>
  <c r="N59" i="5"/>
  <c r="O59" i="5" s="1"/>
  <c r="F57" i="5"/>
  <c r="H57" i="5" s="1"/>
  <c r="I57" i="5" s="1"/>
  <c r="M56" i="2"/>
  <c r="G57" i="5" s="1"/>
  <c r="N56" i="9"/>
  <c r="O56" i="9" s="1"/>
  <c r="N56" i="7"/>
  <c r="O56" i="7" s="1"/>
  <c r="F54" i="7"/>
  <c r="H54" i="7" s="1"/>
  <c r="I54" i="7" s="1"/>
  <c r="O54" i="7" s="1"/>
  <c r="M53" i="6"/>
  <c r="G54" i="7" s="1"/>
  <c r="N54" i="5"/>
  <c r="O54" i="5" s="1"/>
  <c r="N53" i="9"/>
  <c r="F51" i="9"/>
  <c r="H51" i="9" s="1"/>
  <c r="I51" i="9" s="1"/>
  <c r="M50" i="8"/>
  <c r="G51" i="9" s="1"/>
  <c r="N51" i="7"/>
  <c r="O51" i="7" s="1"/>
  <c r="N51" i="5"/>
  <c r="F49" i="5"/>
  <c r="H49" i="5" s="1"/>
  <c r="I49" i="5" s="1"/>
  <c r="O49" i="5" s="1"/>
  <c r="M48" i="2"/>
  <c r="G49" i="5" s="1"/>
  <c r="N48" i="9"/>
  <c r="O48" i="9" s="1"/>
  <c r="N48" i="7"/>
  <c r="O48" i="7" s="1"/>
  <c r="F46" i="7"/>
  <c r="H46" i="7" s="1"/>
  <c r="I46" i="7" s="1"/>
  <c r="O46" i="7" s="1"/>
  <c r="M45" i="6"/>
  <c r="G46" i="7" s="1"/>
  <c r="N46" i="5"/>
  <c r="O46" i="5" s="1"/>
  <c r="N45" i="9"/>
  <c r="F43" i="9"/>
  <c r="H43" i="9" s="1"/>
  <c r="I43" i="9" s="1"/>
  <c r="M42" i="8"/>
  <c r="G43" i="9" s="1"/>
  <c r="N43" i="7"/>
  <c r="O43" i="7" s="1"/>
  <c r="N43" i="5"/>
  <c r="O43" i="5" s="1"/>
  <c r="F41" i="5"/>
  <c r="H41" i="5" s="1"/>
  <c r="I41" i="5" s="1"/>
  <c r="O41" i="5" s="1"/>
  <c r="M40" i="2"/>
  <c r="G41" i="5" s="1"/>
  <c r="N40" i="9"/>
  <c r="N40" i="7"/>
  <c r="O40" i="7" s="1"/>
  <c r="F38" i="7"/>
  <c r="H38" i="7" s="1"/>
  <c r="I38" i="7" s="1"/>
  <c r="O38" i="7" s="1"/>
  <c r="M37" i="6"/>
  <c r="G38" i="7" s="1"/>
  <c r="N38" i="5"/>
  <c r="O38" i="5" s="1"/>
  <c r="N37" i="9"/>
  <c r="O37" i="9" s="1"/>
  <c r="F35" i="9"/>
  <c r="H35" i="9" s="1"/>
  <c r="I35" i="9" s="1"/>
  <c r="O35" i="9" s="1"/>
  <c r="M34" i="8"/>
  <c r="G35" i="9" s="1"/>
  <c r="N35" i="7"/>
  <c r="O35" i="7" s="1"/>
  <c r="N35" i="5"/>
  <c r="N32" i="9"/>
  <c r="N32" i="7"/>
  <c r="F30" i="7"/>
  <c r="H30" i="7" s="1"/>
  <c r="I30" i="7" s="1"/>
  <c r="M29" i="6"/>
  <c r="G30" i="7" s="1"/>
  <c r="N30" i="5"/>
  <c r="N29" i="9"/>
  <c r="N27" i="9"/>
  <c r="C24" i="5"/>
  <c r="E24" i="5" s="1"/>
  <c r="I24" i="5" s="1"/>
  <c r="G23" i="2"/>
  <c r="D24" i="5" s="1"/>
  <c r="I23" i="5"/>
  <c r="F22" i="7"/>
  <c r="H22" i="7" s="1"/>
  <c r="I22" i="7" s="1"/>
  <c r="C21" i="5"/>
  <c r="E21" i="5" s="1"/>
  <c r="I21" i="5" s="1"/>
  <c r="G20" i="2"/>
  <c r="D21" i="5" s="1"/>
  <c r="N26" i="9"/>
  <c r="N25" i="9"/>
  <c r="I25" i="5"/>
  <c r="N24" i="5"/>
  <c r="N23" i="5"/>
  <c r="N21" i="7"/>
  <c r="N20" i="7"/>
  <c r="N18" i="9"/>
  <c r="N17" i="9"/>
  <c r="N17" i="7"/>
  <c r="Q37" i="5" l="1"/>
  <c r="C30" i="10"/>
  <c r="E30" i="10" s="1"/>
  <c r="P37" i="5"/>
  <c r="R53" i="10"/>
  <c r="S53" i="10"/>
  <c r="R40" i="10"/>
  <c r="S40" i="10"/>
  <c r="O41" i="7"/>
  <c r="Q41" i="7" s="1"/>
  <c r="R18" i="10"/>
  <c r="S18" i="10"/>
  <c r="R51" i="10"/>
  <c r="S51" i="10"/>
  <c r="R49" i="10"/>
  <c r="S49" i="10"/>
  <c r="O45" i="9"/>
  <c r="I38" i="10" s="1"/>
  <c r="K38" i="10" s="1"/>
  <c r="L38" i="10" s="1"/>
  <c r="O51" i="5"/>
  <c r="Q51" i="5" s="1"/>
  <c r="O50" i="9"/>
  <c r="O60" i="9"/>
  <c r="O19" i="9"/>
  <c r="R37" i="10"/>
  <c r="S37" i="10"/>
  <c r="R14" i="10"/>
  <c r="S14" i="10"/>
  <c r="R23" i="10"/>
  <c r="S23" i="10"/>
  <c r="R32" i="10"/>
  <c r="S32" i="10"/>
  <c r="R43" i="10"/>
  <c r="S43" i="10"/>
  <c r="R30" i="10"/>
  <c r="S30" i="10"/>
  <c r="R22" i="10"/>
  <c r="S22" i="10"/>
  <c r="O58" i="9"/>
  <c r="R33" i="10"/>
  <c r="S33" i="10"/>
  <c r="R45" i="10"/>
  <c r="S45" i="10"/>
  <c r="R16" i="10"/>
  <c r="S16" i="10"/>
  <c r="O40" i="9"/>
  <c r="O42" i="9"/>
  <c r="O47" i="9"/>
  <c r="R29" i="10"/>
  <c r="S29" i="10"/>
  <c r="R10" i="10"/>
  <c r="S10" i="10"/>
  <c r="R36" i="10"/>
  <c r="S36" i="10"/>
  <c r="R19" i="10"/>
  <c r="S19" i="10"/>
  <c r="R17" i="10"/>
  <c r="S17" i="10"/>
  <c r="R12" i="10"/>
  <c r="S12" i="10"/>
  <c r="O34" i="7"/>
  <c r="F27" i="10" s="1"/>
  <c r="H27" i="10" s="1"/>
  <c r="O50" i="5"/>
  <c r="R21" i="10"/>
  <c r="S21" i="10"/>
  <c r="R11" i="10"/>
  <c r="S11" i="10"/>
  <c r="R24" i="10"/>
  <c r="S24" i="10"/>
  <c r="R35" i="10"/>
  <c r="S35" i="10"/>
  <c r="R47" i="10"/>
  <c r="S47" i="10"/>
  <c r="R46" i="10"/>
  <c r="S46" i="10"/>
  <c r="R28" i="10"/>
  <c r="S28" i="10"/>
  <c r="O44" i="9"/>
  <c r="P44" i="9" s="1"/>
  <c r="R26" i="10"/>
  <c r="S26" i="10"/>
  <c r="R31" i="10"/>
  <c r="S31" i="10"/>
  <c r="R52" i="10"/>
  <c r="S52" i="10"/>
  <c r="R25" i="10"/>
  <c r="S25" i="10"/>
  <c r="O43" i="9"/>
  <c r="O51" i="9"/>
  <c r="O57" i="5"/>
  <c r="O30" i="9"/>
  <c r="P30" i="9" s="1"/>
  <c r="R13" i="10"/>
  <c r="S13" i="10"/>
  <c r="R20" i="10"/>
  <c r="S20" i="10"/>
  <c r="R34" i="10"/>
  <c r="S34" i="10"/>
  <c r="O21" i="5"/>
  <c r="O53" i="9"/>
  <c r="I46" i="10" s="1"/>
  <c r="K46" i="10" s="1"/>
  <c r="O47" i="5"/>
  <c r="O55" i="7"/>
  <c r="Q55" i="7" s="1"/>
  <c r="O33" i="5"/>
  <c r="P33" i="5" s="1"/>
  <c r="R44" i="10"/>
  <c r="S44" i="10"/>
  <c r="R42" i="10"/>
  <c r="S42" i="10"/>
  <c r="R15" i="10"/>
  <c r="S15" i="10"/>
  <c r="R27" i="10"/>
  <c r="S27" i="10"/>
  <c r="R39" i="10"/>
  <c r="S39" i="10"/>
  <c r="R48" i="10"/>
  <c r="S48" i="10"/>
  <c r="R38" i="10"/>
  <c r="S38" i="10"/>
  <c r="R41" i="10"/>
  <c r="S41" i="10"/>
  <c r="C46" i="10"/>
  <c r="E46" i="10" s="1"/>
  <c r="Q53" i="5"/>
  <c r="P53" i="5"/>
  <c r="O29" i="7"/>
  <c r="O60" i="7"/>
  <c r="F53" i="10" s="1"/>
  <c r="H53" i="10" s="1"/>
  <c r="O41" i="9"/>
  <c r="O26" i="7"/>
  <c r="F19" i="10" s="1"/>
  <c r="H19" i="10" s="1"/>
  <c r="O19" i="7"/>
  <c r="Q19" i="7" s="1"/>
  <c r="O28" i="5"/>
  <c r="P28" i="5" s="1"/>
  <c r="O31" i="9"/>
  <c r="O33" i="9"/>
  <c r="O21" i="9"/>
  <c r="I14" i="10" s="1"/>
  <c r="K14" i="10" s="1"/>
  <c r="O18" i="9"/>
  <c r="Q18" i="9" s="1"/>
  <c r="O18" i="5"/>
  <c r="I16" i="9"/>
  <c r="O16" i="9" s="1"/>
  <c r="O24" i="7"/>
  <c r="Q24" i="7" s="1"/>
  <c r="O33" i="7"/>
  <c r="Q33" i="7" s="1"/>
  <c r="O30" i="7"/>
  <c r="O23" i="7"/>
  <c r="P23" i="7" s="1"/>
  <c r="O20" i="7"/>
  <c r="O32" i="7"/>
  <c r="O16" i="7"/>
  <c r="O34" i="5"/>
  <c r="O25" i="5"/>
  <c r="O17" i="5"/>
  <c r="O20" i="5"/>
  <c r="Q20" i="5" s="1"/>
  <c r="O16" i="5"/>
  <c r="O35" i="5"/>
  <c r="I16" i="10"/>
  <c r="K16" i="10" s="1"/>
  <c r="O22" i="9"/>
  <c r="O20" i="9"/>
  <c r="O27" i="9"/>
  <c r="Q27" i="9" s="1"/>
  <c r="O29" i="9"/>
  <c r="I22" i="10" s="1"/>
  <c r="K22" i="10" s="1"/>
  <c r="O28" i="9"/>
  <c r="I21" i="10" s="1"/>
  <c r="K21" i="10" s="1"/>
  <c r="O17" i="9"/>
  <c r="P21" i="9"/>
  <c r="Q23" i="9"/>
  <c r="O32" i="9"/>
  <c r="P24" i="7"/>
  <c r="O25" i="7"/>
  <c r="Q25" i="7" s="1"/>
  <c r="Q23" i="7"/>
  <c r="O22" i="7"/>
  <c r="O28" i="7"/>
  <c r="O17" i="7"/>
  <c r="Q17" i="7" s="1"/>
  <c r="O21" i="7"/>
  <c r="O31" i="7"/>
  <c r="Q26" i="7"/>
  <c r="Q18" i="7"/>
  <c r="P18" i="7"/>
  <c r="G11" i="10" s="1"/>
  <c r="F11" i="10"/>
  <c r="H11" i="10" s="1"/>
  <c r="O29" i="5"/>
  <c r="O24" i="5"/>
  <c r="Q24" i="5" s="1"/>
  <c r="O26" i="5"/>
  <c r="O19" i="5"/>
  <c r="C12" i="10" s="1"/>
  <c r="E12" i="10" s="1"/>
  <c r="O30" i="5"/>
  <c r="I32" i="5"/>
  <c r="O32" i="5" s="1"/>
  <c r="P27" i="5"/>
  <c r="Q27" i="5"/>
  <c r="C20" i="10"/>
  <c r="E20" i="10" s="1"/>
  <c r="Q40" i="7"/>
  <c r="F33" i="10"/>
  <c r="H33" i="10" s="1"/>
  <c r="P40" i="7"/>
  <c r="Q56" i="7"/>
  <c r="F49" i="10"/>
  <c r="H49" i="10" s="1"/>
  <c r="P56" i="7"/>
  <c r="Q59" i="5"/>
  <c r="C52" i="10"/>
  <c r="E52" i="10" s="1"/>
  <c r="P59" i="5"/>
  <c r="Q35" i="7"/>
  <c r="F28" i="10"/>
  <c r="H28" i="10" s="1"/>
  <c r="P35" i="7"/>
  <c r="I33" i="10"/>
  <c r="K33" i="10" s="1"/>
  <c r="Q40" i="9"/>
  <c r="P40" i="9"/>
  <c r="Q46" i="5"/>
  <c r="C39" i="10"/>
  <c r="E39" i="10" s="1"/>
  <c r="P46" i="5"/>
  <c r="I41" i="10"/>
  <c r="K41" i="10" s="1"/>
  <c r="Q48" i="9"/>
  <c r="P48" i="9"/>
  <c r="Q51" i="7"/>
  <c r="F44" i="10"/>
  <c r="H44" i="10" s="1"/>
  <c r="P51" i="7"/>
  <c r="Q54" i="5"/>
  <c r="C47" i="10"/>
  <c r="E47" i="10" s="1"/>
  <c r="P54" i="5"/>
  <c r="I49" i="10"/>
  <c r="K49" i="10" s="1"/>
  <c r="Q56" i="9"/>
  <c r="P56" i="9"/>
  <c r="Q42" i="5"/>
  <c r="C35" i="10"/>
  <c r="E35" i="10" s="1"/>
  <c r="P42" i="5"/>
  <c r="I30" i="10"/>
  <c r="K30" i="10" s="1"/>
  <c r="Q37" i="9"/>
  <c r="P37" i="9"/>
  <c r="Q43" i="5"/>
  <c r="C36" i="10"/>
  <c r="E36" i="10" s="1"/>
  <c r="P43" i="5"/>
  <c r="Q48" i="7"/>
  <c r="F41" i="10"/>
  <c r="H41" i="10" s="1"/>
  <c r="P48" i="7"/>
  <c r="Q52" i="9"/>
  <c r="I45" i="10"/>
  <c r="K45" i="10" s="1"/>
  <c r="P52" i="9"/>
  <c r="P30" i="7"/>
  <c r="Q38" i="5"/>
  <c r="C31" i="10"/>
  <c r="E31" i="10" s="1"/>
  <c r="P38" i="5"/>
  <c r="Q43" i="7"/>
  <c r="F36" i="10"/>
  <c r="H36" i="10" s="1"/>
  <c r="P43" i="7"/>
  <c r="Q35" i="9"/>
  <c r="I28" i="10"/>
  <c r="K28" i="10" s="1"/>
  <c r="P35" i="9"/>
  <c r="F31" i="10"/>
  <c r="H31" i="10" s="1"/>
  <c r="Q38" i="7"/>
  <c r="P38" i="7"/>
  <c r="Q41" i="5"/>
  <c r="C34" i="10"/>
  <c r="E34" i="10" s="1"/>
  <c r="P41" i="5"/>
  <c r="Q43" i="9"/>
  <c r="I36" i="10"/>
  <c r="K36" i="10" s="1"/>
  <c r="P43" i="9"/>
  <c r="Q46" i="7"/>
  <c r="F39" i="10"/>
  <c r="H39" i="10" s="1"/>
  <c r="P46" i="7"/>
  <c r="Q49" i="5"/>
  <c r="C42" i="10"/>
  <c r="E42" i="10" s="1"/>
  <c r="P49" i="5"/>
  <c r="I44" i="10"/>
  <c r="K44" i="10" s="1"/>
  <c r="Q51" i="9"/>
  <c r="P51" i="9"/>
  <c r="Q54" i="7"/>
  <c r="F47" i="10"/>
  <c r="H47" i="10" s="1"/>
  <c r="P54" i="7"/>
  <c r="Q57" i="5"/>
  <c r="C50" i="10"/>
  <c r="E50" i="10" s="1"/>
  <c r="P57" i="5"/>
  <c r="Q59" i="9"/>
  <c r="I52" i="10"/>
  <c r="K52" i="10" s="1"/>
  <c r="P59" i="9"/>
  <c r="Q36" i="9"/>
  <c r="I29" i="10"/>
  <c r="K29" i="10" s="1"/>
  <c r="P36" i="9"/>
  <c r="Q47" i="7"/>
  <c r="F40" i="10"/>
  <c r="H40" i="10" s="1"/>
  <c r="P47" i="7"/>
  <c r="Q58" i="5"/>
  <c r="C51" i="10"/>
  <c r="E51" i="10" s="1"/>
  <c r="P58" i="5"/>
  <c r="Q50" i="5"/>
  <c r="C43" i="10"/>
  <c r="E43" i="10" s="1"/>
  <c r="P50" i="5"/>
  <c r="Q21" i="5"/>
  <c r="P21" i="5"/>
  <c r="C14" i="10"/>
  <c r="E14" i="10" s="1"/>
  <c r="Q44" i="5"/>
  <c r="C37" i="10"/>
  <c r="E37" i="10" s="1"/>
  <c r="P44" i="5"/>
  <c r="Q22" i="5"/>
  <c r="P22" i="5"/>
  <c r="C15" i="10"/>
  <c r="E15" i="10" s="1"/>
  <c r="O26" i="9"/>
  <c r="Q36" i="7"/>
  <c r="P36" i="7"/>
  <c r="F29" i="10"/>
  <c r="H29" i="10" s="1"/>
  <c r="Q40" i="5"/>
  <c r="C33" i="10"/>
  <c r="E33" i="10" s="1"/>
  <c r="P40" i="5"/>
  <c r="Q45" i="7"/>
  <c r="P45" i="7"/>
  <c r="F38" i="10"/>
  <c r="H38" i="10" s="1"/>
  <c r="O49" i="9"/>
  <c r="O55" i="5"/>
  <c r="Q60" i="7"/>
  <c r="Q47" i="9"/>
  <c r="I40" i="10"/>
  <c r="K40" i="10" s="1"/>
  <c r="P47" i="9"/>
  <c r="D30" i="10"/>
  <c r="Q33" i="5"/>
  <c r="C26" i="10"/>
  <c r="E26" i="10" s="1"/>
  <c r="Q39" i="7"/>
  <c r="F32" i="10"/>
  <c r="H32" i="10" s="1"/>
  <c r="P39" i="7"/>
  <c r="Q49" i="7"/>
  <c r="P49" i="7"/>
  <c r="F42" i="10"/>
  <c r="H42" i="10" s="1"/>
  <c r="I12" i="10"/>
  <c r="K12" i="10" s="1"/>
  <c r="P19" i="9"/>
  <c r="Q19" i="9"/>
  <c r="Q59" i="7"/>
  <c r="F52" i="10"/>
  <c r="H52" i="10" s="1"/>
  <c r="P59" i="7"/>
  <c r="Q37" i="7"/>
  <c r="P37" i="7"/>
  <c r="F30" i="10"/>
  <c r="H30" i="10" s="1"/>
  <c r="I34" i="10"/>
  <c r="K34" i="10" s="1"/>
  <c r="Q41" i="9"/>
  <c r="P41" i="9"/>
  <c r="Q47" i="5"/>
  <c r="P47" i="5"/>
  <c r="C40" i="10"/>
  <c r="E40" i="10" s="1"/>
  <c r="Q50" i="9"/>
  <c r="I43" i="10"/>
  <c r="K43" i="10" s="1"/>
  <c r="P50" i="9"/>
  <c r="Q56" i="5"/>
  <c r="C49" i="10"/>
  <c r="E49" i="10" s="1"/>
  <c r="P56" i="5"/>
  <c r="Q34" i="7"/>
  <c r="Q52" i="5"/>
  <c r="C45" i="10"/>
  <c r="E45" i="10" s="1"/>
  <c r="P52" i="5"/>
  <c r="Q27" i="7"/>
  <c r="F20" i="10"/>
  <c r="H20" i="10" s="1"/>
  <c r="P27" i="7"/>
  <c r="Q31" i="9"/>
  <c r="P31" i="9"/>
  <c r="I24" i="10"/>
  <c r="K24" i="10" s="1"/>
  <c r="Q42" i="7"/>
  <c r="F35" i="10"/>
  <c r="H35" i="10" s="1"/>
  <c r="P42" i="7"/>
  <c r="P18" i="5"/>
  <c r="I17" i="10"/>
  <c r="K17" i="10" s="1"/>
  <c r="Q24" i="9"/>
  <c r="P24" i="9"/>
  <c r="Q29" i="7"/>
  <c r="P29" i="7"/>
  <c r="F22" i="10"/>
  <c r="H22" i="10" s="1"/>
  <c r="I26" i="10"/>
  <c r="K26" i="10" s="1"/>
  <c r="P33" i="9"/>
  <c r="O39" i="5"/>
  <c r="Q42" i="9"/>
  <c r="I35" i="10"/>
  <c r="K35" i="10" s="1"/>
  <c r="P42" i="9"/>
  <c r="O52" i="7"/>
  <c r="O57" i="9"/>
  <c r="Q58" i="7"/>
  <c r="F51" i="10"/>
  <c r="H51" i="10" s="1"/>
  <c r="P58" i="7"/>
  <c r="J16" i="10"/>
  <c r="D38" i="10"/>
  <c r="D46" i="10"/>
  <c r="I53" i="10"/>
  <c r="K53" i="10" s="1"/>
  <c r="Q60" i="9"/>
  <c r="P60" i="9"/>
  <c r="Q30" i="9"/>
  <c r="I23" i="10"/>
  <c r="K23" i="10" s="1"/>
  <c r="Q46" i="9"/>
  <c r="I39" i="10"/>
  <c r="K39" i="10" s="1"/>
  <c r="P46" i="9"/>
  <c r="Q57" i="7"/>
  <c r="P57" i="7"/>
  <c r="F50" i="10"/>
  <c r="H50" i="10" s="1"/>
  <c r="O23" i="5"/>
  <c r="Q39" i="9"/>
  <c r="I32" i="10"/>
  <c r="K32" i="10" s="1"/>
  <c r="P39" i="9"/>
  <c r="Q50" i="7"/>
  <c r="F43" i="10"/>
  <c r="H43" i="10" s="1"/>
  <c r="P50" i="7"/>
  <c r="I48" i="10"/>
  <c r="K48" i="10" s="1"/>
  <c r="Q55" i="9"/>
  <c r="P55" i="9"/>
  <c r="O25" i="9"/>
  <c r="O31" i="5"/>
  <c r="Q34" i="9"/>
  <c r="I27" i="10"/>
  <c r="K27" i="10" s="1"/>
  <c r="P34" i="9"/>
  <c r="O44" i="7"/>
  <c r="Q48" i="5"/>
  <c r="C41" i="10"/>
  <c r="E41" i="10" s="1"/>
  <c r="P48" i="5"/>
  <c r="Q53" i="7"/>
  <c r="P53" i="7"/>
  <c r="F46" i="10"/>
  <c r="H46" i="10" s="1"/>
  <c r="Q58" i="9"/>
  <c r="I51" i="10"/>
  <c r="K51" i="10" s="1"/>
  <c r="P58" i="9"/>
  <c r="Q36" i="5"/>
  <c r="C29" i="10"/>
  <c r="E29" i="10" s="1"/>
  <c r="P36" i="5"/>
  <c r="Q54" i="9"/>
  <c r="I47" i="10"/>
  <c r="K47" i="10" s="1"/>
  <c r="P54" i="9"/>
  <c r="Q38" i="9"/>
  <c r="I31" i="10"/>
  <c r="K31" i="10" s="1"/>
  <c r="P38" i="9"/>
  <c r="Q60" i="5"/>
  <c r="C53" i="10"/>
  <c r="E53" i="10" s="1"/>
  <c r="P60" i="5"/>
  <c r="C21" i="10" l="1"/>
  <c r="E21" i="10" s="1"/>
  <c r="I37" i="10"/>
  <c r="K37" i="10" s="1"/>
  <c r="C44" i="10"/>
  <c r="E44" i="10" s="1"/>
  <c r="F34" i="10"/>
  <c r="H34" i="10" s="1"/>
  <c r="Q44" i="9"/>
  <c r="P51" i="5"/>
  <c r="D44" i="10" s="1"/>
  <c r="Q28" i="5"/>
  <c r="P55" i="7"/>
  <c r="P19" i="7"/>
  <c r="P41" i="7"/>
  <c r="P53" i="9"/>
  <c r="F48" i="10"/>
  <c r="H48" i="10" s="1"/>
  <c r="P45" i="9"/>
  <c r="F12" i="10"/>
  <c r="H12" i="10" s="1"/>
  <c r="P34" i="7"/>
  <c r="P60" i="7"/>
  <c r="G53" i="10" s="1"/>
  <c r="Q53" i="9"/>
  <c r="Q45" i="9"/>
  <c r="P26" i="7"/>
  <c r="U38" i="10"/>
  <c r="T38" i="10"/>
  <c r="L46" i="10"/>
  <c r="L30" i="10"/>
  <c r="L49" i="10"/>
  <c r="L29" i="10"/>
  <c r="L41" i="10"/>
  <c r="L40" i="10"/>
  <c r="Q21" i="9"/>
  <c r="L43" i="10"/>
  <c r="L44" i="10"/>
  <c r="G17" i="10"/>
  <c r="F17" i="10"/>
  <c r="H17" i="10" s="1"/>
  <c r="P32" i="7"/>
  <c r="P20" i="7"/>
  <c r="F23" i="10"/>
  <c r="H23" i="10" s="1"/>
  <c r="Q30" i="7"/>
  <c r="C11" i="10"/>
  <c r="E11" i="10" s="1"/>
  <c r="Q18" i="5"/>
  <c r="Q16" i="5"/>
  <c r="Q28" i="9"/>
  <c r="Q33" i="9"/>
  <c r="P18" i="9"/>
  <c r="I11" i="10"/>
  <c r="K11" i="10" s="1"/>
  <c r="L11" i="10" s="1"/>
  <c r="L31" i="10"/>
  <c r="P33" i="7"/>
  <c r="F16" i="10"/>
  <c r="H16" i="10" s="1"/>
  <c r="P17" i="5"/>
  <c r="Q17" i="5"/>
  <c r="P34" i="5"/>
  <c r="Q34" i="5"/>
  <c r="C9" i="10"/>
  <c r="E9" i="10" s="1"/>
  <c r="C13" i="10"/>
  <c r="E13" i="10" s="1"/>
  <c r="C10" i="10"/>
  <c r="E10" i="10" s="1"/>
  <c r="C27" i="10"/>
  <c r="E27" i="10" s="1"/>
  <c r="L27" i="10" s="1"/>
  <c r="P16" i="5"/>
  <c r="I15" i="10"/>
  <c r="K15" i="10" s="1"/>
  <c r="P22" i="9"/>
  <c r="Q29" i="9"/>
  <c r="Q22" i="9"/>
  <c r="Q32" i="9"/>
  <c r="I10" i="10"/>
  <c r="K10" i="10" s="1"/>
  <c r="P29" i="9"/>
  <c r="P17" i="9"/>
  <c r="Q17" i="9"/>
  <c r="F26" i="10"/>
  <c r="H26" i="10" s="1"/>
  <c r="Q22" i="7"/>
  <c r="Q32" i="7"/>
  <c r="P21" i="7"/>
  <c r="Q20" i="7"/>
  <c r="F13" i="10"/>
  <c r="H13" i="10" s="1"/>
  <c r="P16" i="7"/>
  <c r="Q16" i="7"/>
  <c r="F18" i="10"/>
  <c r="H18" i="10" s="1"/>
  <c r="F25" i="10"/>
  <c r="H25" i="10" s="1"/>
  <c r="P22" i="7"/>
  <c r="F9" i="10"/>
  <c r="H9" i="10" s="1"/>
  <c r="P31" i="7"/>
  <c r="Q31" i="7"/>
  <c r="C18" i="10"/>
  <c r="E18" i="10" s="1"/>
  <c r="Q35" i="5"/>
  <c r="P35" i="5"/>
  <c r="P20" i="5"/>
  <c r="P25" i="5"/>
  <c r="Q25" i="5"/>
  <c r="C28" i="10"/>
  <c r="E28" i="10" s="1"/>
  <c r="L28" i="10" s="1"/>
  <c r="C22" i="10"/>
  <c r="E22" i="10" s="1"/>
  <c r="L22" i="10" s="1"/>
  <c r="P29" i="5"/>
  <c r="Q26" i="5"/>
  <c r="Q29" i="5"/>
  <c r="D20" i="10"/>
  <c r="P32" i="5"/>
  <c r="Q32" i="5"/>
  <c r="C17" i="10"/>
  <c r="E17" i="10" s="1"/>
  <c r="Q30" i="5"/>
  <c r="I20" i="10"/>
  <c r="K20" i="10" s="1"/>
  <c r="L20" i="10" s="1"/>
  <c r="P27" i="9"/>
  <c r="P28" i="9"/>
  <c r="I13" i="10"/>
  <c r="K13" i="10" s="1"/>
  <c r="Q20" i="9"/>
  <c r="P20" i="9"/>
  <c r="J14" i="10"/>
  <c r="I25" i="10"/>
  <c r="K25" i="10" s="1"/>
  <c r="P32" i="9"/>
  <c r="G16" i="10"/>
  <c r="Q21" i="7"/>
  <c r="F24" i="10"/>
  <c r="H24" i="10" s="1"/>
  <c r="P25" i="7"/>
  <c r="P17" i="7"/>
  <c r="F10" i="10"/>
  <c r="H10" i="10" s="1"/>
  <c r="G19" i="10"/>
  <c r="F14" i="10"/>
  <c r="H14" i="10" s="1"/>
  <c r="L14" i="10" s="1"/>
  <c r="F21" i="10"/>
  <c r="H21" i="10" s="1"/>
  <c r="L21" i="10" s="1"/>
  <c r="F15" i="10"/>
  <c r="H15" i="10" s="1"/>
  <c r="P28" i="7"/>
  <c r="Q28" i="7"/>
  <c r="P30" i="5"/>
  <c r="C19" i="10"/>
  <c r="E19" i="10" s="1"/>
  <c r="C23" i="10"/>
  <c r="E23" i="10" s="1"/>
  <c r="P24" i="5"/>
  <c r="P19" i="5"/>
  <c r="P26" i="5"/>
  <c r="Q19" i="5"/>
  <c r="C25" i="10"/>
  <c r="E25" i="10" s="1"/>
  <c r="L12" i="10"/>
  <c r="T12" i="10" s="1"/>
  <c r="J31" i="10"/>
  <c r="I18" i="10"/>
  <c r="K18" i="10" s="1"/>
  <c r="Q25" i="9"/>
  <c r="P25" i="9"/>
  <c r="J53" i="10"/>
  <c r="D26" i="10"/>
  <c r="L51" i="10"/>
  <c r="J52" i="10"/>
  <c r="D42" i="10"/>
  <c r="D31" i="10"/>
  <c r="L52" i="10"/>
  <c r="L53" i="10"/>
  <c r="D49" i="10"/>
  <c r="G42" i="10"/>
  <c r="L26" i="10"/>
  <c r="G31" i="10"/>
  <c r="D36" i="10"/>
  <c r="J41" i="10"/>
  <c r="J33" i="10"/>
  <c r="D53" i="10"/>
  <c r="J47" i="10"/>
  <c r="D29" i="10"/>
  <c r="J51" i="10"/>
  <c r="D41" i="10"/>
  <c r="Q31" i="5"/>
  <c r="C24" i="10"/>
  <c r="E24" i="10" s="1"/>
  <c r="P31" i="5"/>
  <c r="J48" i="10"/>
  <c r="J32" i="10"/>
  <c r="J39" i="10"/>
  <c r="G51" i="10"/>
  <c r="J35" i="10"/>
  <c r="J17" i="10"/>
  <c r="D11" i="10"/>
  <c r="G27" i="10"/>
  <c r="J43" i="10"/>
  <c r="J34" i="10"/>
  <c r="J12" i="10"/>
  <c r="G32" i="10"/>
  <c r="G34" i="10"/>
  <c r="Q55" i="5"/>
  <c r="P55" i="5"/>
  <c r="C48" i="10"/>
  <c r="E48" i="10" s="1"/>
  <c r="L48" i="10" s="1"/>
  <c r="G38" i="10"/>
  <c r="D33" i="10"/>
  <c r="Q26" i="9"/>
  <c r="I19" i="10"/>
  <c r="K19" i="10" s="1"/>
  <c r="P26" i="9"/>
  <c r="D14" i="10"/>
  <c r="D51" i="10"/>
  <c r="L34" i="10"/>
  <c r="G41" i="10"/>
  <c r="J30" i="10"/>
  <c r="L35" i="10"/>
  <c r="J49" i="10"/>
  <c r="G44" i="10"/>
  <c r="D39" i="10"/>
  <c r="G28" i="10"/>
  <c r="D52" i="10"/>
  <c r="G33" i="10"/>
  <c r="G12" i="10"/>
  <c r="Q44" i="7"/>
  <c r="F37" i="10"/>
  <c r="H37" i="10" s="1"/>
  <c r="L37" i="10" s="1"/>
  <c r="P44" i="7"/>
  <c r="I9" i="10"/>
  <c r="K9" i="10" s="1"/>
  <c r="Q16" i="9"/>
  <c r="O61" i="9"/>
  <c r="P61" i="9" s="1"/>
  <c r="P16" i="9"/>
  <c r="D45" i="10"/>
  <c r="I42" i="10"/>
  <c r="K42" i="10" s="1"/>
  <c r="L42" i="10" s="1"/>
  <c r="Q49" i="9"/>
  <c r="P49" i="9"/>
  <c r="D43" i="10"/>
  <c r="G40" i="10"/>
  <c r="G47" i="10"/>
  <c r="J36" i="10"/>
  <c r="J45" i="10"/>
  <c r="L39" i="10"/>
  <c r="V38" i="10"/>
  <c r="J27" i="10"/>
  <c r="D13" i="10"/>
  <c r="G43" i="10"/>
  <c r="Q23" i="5"/>
  <c r="P23" i="5"/>
  <c r="C16" i="10"/>
  <c r="E16" i="10" s="1"/>
  <c r="O61" i="5"/>
  <c r="P61" i="5" s="1"/>
  <c r="J23" i="10"/>
  <c r="I50" i="10"/>
  <c r="K50" i="10" s="1"/>
  <c r="L50" i="10" s="1"/>
  <c r="Q57" i="9"/>
  <c r="P57" i="9"/>
  <c r="Q39" i="5"/>
  <c r="C32" i="10"/>
  <c r="E32" i="10" s="1"/>
  <c r="L32" i="10" s="1"/>
  <c r="P39" i="5"/>
  <c r="J24" i="10"/>
  <c r="D27" i="10"/>
  <c r="L33" i="10"/>
  <c r="J46" i="10"/>
  <c r="G48" i="10"/>
  <c r="D47" i="10"/>
  <c r="G49" i="10"/>
  <c r="J38" i="10"/>
  <c r="G26" i="10"/>
  <c r="D21" i="10"/>
  <c r="G46" i="10"/>
  <c r="G50" i="10"/>
  <c r="Q52" i="7"/>
  <c r="F45" i="10"/>
  <c r="H45" i="10" s="1"/>
  <c r="L45" i="10" s="1"/>
  <c r="P52" i="7"/>
  <c r="J26" i="10"/>
  <c r="G22" i="10"/>
  <c r="G35" i="10"/>
  <c r="G20" i="10"/>
  <c r="D40" i="10"/>
  <c r="G30" i="10"/>
  <c r="G52" i="10"/>
  <c r="J40" i="10"/>
  <c r="G29" i="10"/>
  <c r="D15" i="10"/>
  <c r="D37" i="10"/>
  <c r="J37" i="10"/>
  <c r="J29" i="10"/>
  <c r="D50" i="10"/>
  <c r="J44" i="10"/>
  <c r="G39" i="10"/>
  <c r="D34" i="10"/>
  <c r="J28" i="10"/>
  <c r="G36" i="10"/>
  <c r="G23" i="10"/>
  <c r="O61" i="7"/>
  <c r="P61" i="7" s="1"/>
  <c r="L36" i="10"/>
  <c r="D35" i="10"/>
  <c r="L47" i="10"/>
  <c r="T47" i="10" l="1"/>
  <c r="U47" i="10" s="1"/>
  <c r="T36" i="10"/>
  <c r="U36" i="10" s="1"/>
  <c r="T33" i="10"/>
  <c r="U33" i="10" s="1"/>
  <c r="T32" i="10"/>
  <c r="U32" i="10" s="1"/>
  <c r="T50" i="10"/>
  <c r="U50" i="10" s="1"/>
  <c r="T39" i="10"/>
  <c r="U39" i="10" s="1"/>
  <c r="T42" i="10"/>
  <c r="V42" i="10" s="1"/>
  <c r="T34" i="10"/>
  <c r="V34" i="10" s="1"/>
  <c r="T48" i="10"/>
  <c r="U48" i="10" s="1"/>
  <c r="T26" i="10"/>
  <c r="U26" i="10" s="1"/>
  <c r="T53" i="10"/>
  <c r="V53" i="10" s="1"/>
  <c r="T21" i="10"/>
  <c r="V21" i="10" s="1"/>
  <c r="T22" i="10"/>
  <c r="U22" i="10" s="1"/>
  <c r="T27" i="10"/>
  <c r="U27" i="10" s="1"/>
  <c r="T31" i="10"/>
  <c r="V31" i="10" s="1"/>
  <c r="T44" i="10"/>
  <c r="U44" i="10" s="1"/>
  <c r="T41" i="10"/>
  <c r="U41" i="10" s="1"/>
  <c r="T49" i="10"/>
  <c r="V49" i="10" s="1"/>
  <c r="T46" i="10"/>
  <c r="V46" i="10" s="1"/>
  <c r="T45" i="10"/>
  <c r="U45" i="10" s="1"/>
  <c r="T37" i="10"/>
  <c r="U37" i="10" s="1"/>
  <c r="T35" i="10"/>
  <c r="U35" i="10" s="1"/>
  <c r="T52" i="10"/>
  <c r="U52" i="10" s="1"/>
  <c r="T51" i="10"/>
  <c r="U51" i="10" s="1"/>
  <c r="L15" i="10"/>
  <c r="T15" i="10" s="1"/>
  <c r="T14" i="10"/>
  <c r="U14" i="10" s="1"/>
  <c r="T20" i="10"/>
  <c r="U20" i="10" s="1"/>
  <c r="T28" i="10"/>
  <c r="U28" i="10" s="1"/>
  <c r="T11" i="10"/>
  <c r="U11" i="10" s="1"/>
  <c r="T43" i="10"/>
  <c r="V43" i="10" s="1"/>
  <c r="T40" i="10"/>
  <c r="U40" i="10" s="1"/>
  <c r="T29" i="10"/>
  <c r="V29" i="10" s="1"/>
  <c r="T30" i="10"/>
  <c r="V30" i="10" s="1"/>
  <c r="L23" i="10"/>
  <c r="V41" i="10"/>
  <c r="L17" i="10"/>
  <c r="G25" i="10"/>
  <c r="G13" i="10"/>
  <c r="D10" i="10"/>
  <c r="J11" i="10"/>
  <c r="J20" i="10"/>
  <c r="J15" i="10"/>
  <c r="L16" i="10"/>
  <c r="L13" i="10"/>
  <c r="D9" i="10"/>
  <c r="U12" i="10"/>
  <c r="U15" i="10"/>
  <c r="J10" i="10"/>
  <c r="L10" i="10"/>
  <c r="J22" i="10"/>
  <c r="F74" i="9"/>
  <c r="F72" i="9"/>
  <c r="F70" i="9"/>
  <c r="F68" i="9"/>
  <c r="F66" i="9"/>
  <c r="F73" i="9"/>
  <c r="F71" i="9"/>
  <c r="F69" i="9"/>
  <c r="F67" i="9"/>
  <c r="J21" i="10"/>
  <c r="L18" i="10"/>
  <c r="T18" i="10" s="1"/>
  <c r="G14" i="10"/>
  <c r="G15" i="10"/>
  <c r="G9" i="10"/>
  <c r="F67" i="7"/>
  <c r="F71" i="7"/>
  <c r="F68" i="7"/>
  <c r="F72" i="7"/>
  <c r="G24" i="10"/>
  <c r="L9" i="10"/>
  <c r="F65" i="7"/>
  <c r="F69" i="7"/>
  <c r="F73" i="7"/>
  <c r="F70" i="7"/>
  <c r="F74" i="7"/>
  <c r="D28" i="10"/>
  <c r="D18" i="10"/>
  <c r="D22" i="10"/>
  <c r="D23" i="10"/>
  <c r="L19" i="10"/>
  <c r="D25" i="10"/>
  <c r="F71" i="5"/>
  <c r="D17" i="10"/>
  <c r="F70" i="5"/>
  <c r="F74" i="5"/>
  <c r="F69" i="5"/>
  <c r="F73" i="5"/>
  <c r="F68" i="5"/>
  <c r="F72" i="5"/>
  <c r="F67" i="5"/>
  <c r="J13" i="10"/>
  <c r="J25" i="10"/>
  <c r="V22" i="10"/>
  <c r="L25" i="10"/>
  <c r="L24" i="10"/>
  <c r="T24" i="10" s="1"/>
  <c r="G10" i="10"/>
  <c r="G18" i="10"/>
  <c r="G21" i="10"/>
  <c r="D19" i="10"/>
  <c r="D12" i="10"/>
  <c r="V37" i="10"/>
  <c r="V45" i="10"/>
  <c r="V50" i="10"/>
  <c r="V35" i="10"/>
  <c r="V48" i="10"/>
  <c r="F66" i="5"/>
  <c r="V52" i="10"/>
  <c r="J18" i="10"/>
  <c r="V27" i="10"/>
  <c r="G45" i="10"/>
  <c r="V39" i="10"/>
  <c r="J42" i="10"/>
  <c r="V36" i="10"/>
  <c r="D32" i="10"/>
  <c r="V47" i="10"/>
  <c r="V32" i="10"/>
  <c r="F65" i="9"/>
  <c r="J9" i="10"/>
  <c r="G37" i="10"/>
  <c r="D48" i="10"/>
  <c r="V33" i="10"/>
  <c r="J50" i="10"/>
  <c r="D16" i="10"/>
  <c r="F66" i="7"/>
  <c r="J19" i="10"/>
  <c r="D24" i="10"/>
  <c r="F65" i="5"/>
  <c r="V26" i="10"/>
  <c r="U53" i="10" l="1"/>
  <c r="V44" i="10"/>
  <c r="U21" i="10"/>
  <c r="U34" i="10"/>
  <c r="V51" i="10"/>
  <c r="U46" i="10"/>
  <c r="U42" i="10"/>
  <c r="V40" i="10"/>
  <c r="U49" i="10"/>
  <c r="U31" i="10"/>
  <c r="T25" i="10"/>
  <c r="U25" i="10" s="1"/>
  <c r="T19" i="10"/>
  <c r="V19" i="10" s="1"/>
  <c r="T10" i="10"/>
  <c r="V10" i="10" s="1"/>
  <c r="T16" i="10"/>
  <c r="U16" i="10" s="1"/>
  <c r="V28" i="10"/>
  <c r="V14" i="10"/>
  <c r="V20" i="10"/>
  <c r="V11" i="10"/>
  <c r="T9" i="10"/>
  <c r="U9" i="10" s="1"/>
  <c r="T13" i="10"/>
  <c r="U13" i="10" s="1"/>
  <c r="T17" i="10"/>
  <c r="U17" i="10" s="1"/>
  <c r="T23" i="10"/>
  <c r="V23" i="10" s="1"/>
  <c r="U30" i="10"/>
  <c r="U29" i="10"/>
  <c r="U43" i="10"/>
  <c r="V16" i="10"/>
  <c r="V13" i="10"/>
  <c r="V15" i="10"/>
  <c r="V12" i="10"/>
  <c r="U18" i="10"/>
  <c r="U24" i="10"/>
  <c r="V25" i="10"/>
  <c r="V9" i="10" l="1"/>
  <c r="U23" i="10"/>
  <c r="U19" i="10"/>
  <c r="F65" i="10" s="1"/>
  <c r="V17" i="10"/>
  <c r="U10" i="10"/>
  <c r="F59" i="10" s="1"/>
  <c r="F64" i="10"/>
  <c r="T54" i="10"/>
  <c r="U54" i="10" s="1"/>
  <c r="V24" i="10"/>
  <c r="V18" i="10"/>
  <c r="F63" i="10"/>
  <c r="F61" i="10"/>
  <c r="F66" i="10"/>
  <c r="F60" i="10"/>
  <c r="F62" i="10"/>
  <c r="F58" i="10"/>
  <c r="F67" i="10"/>
</calcChain>
</file>

<file path=xl/sharedStrings.xml><?xml version="1.0" encoding="utf-8"?>
<sst xmlns="http://schemas.openxmlformats.org/spreadsheetml/2006/main" count="357" uniqueCount="144">
  <si>
    <t>Plantel:</t>
  </si>
  <si>
    <t>UNIDAD EDUCATIVA MARCO AURELIO SUBÍA MARTÍNEZ - BATALLA DE PANUPALI</t>
  </si>
  <si>
    <t>Año Lectivo:</t>
  </si>
  <si>
    <t>2023 - 2024</t>
  </si>
  <si>
    <t>Asignatura:</t>
  </si>
  <si>
    <t>Docente:</t>
  </si>
  <si>
    <t>Curso:</t>
  </si>
  <si>
    <t>Tutor:</t>
  </si>
  <si>
    <t>Jornada:</t>
  </si>
  <si>
    <t>Nivel:</t>
  </si>
  <si>
    <t>LISTA DE ESTUDIANTES</t>
  </si>
  <si>
    <t>Nº</t>
  </si>
  <si>
    <t>APELLIDOS Y NOMBRES</t>
  </si>
  <si>
    <t>INGRESAR</t>
  </si>
  <si>
    <t>NÓMINA DE</t>
  </si>
  <si>
    <t>ESTUDIANTES</t>
  </si>
  <si>
    <t>ORDENADA</t>
  </si>
  <si>
    <t>COPIAR Pegado/Valores</t>
  </si>
  <si>
    <t>Matriz de Notas</t>
  </si>
  <si>
    <t>Acuerdo 2023-00063-A</t>
  </si>
  <si>
    <t>NOTAS: La nómina de estudiantes se la ingresa en esta hoja "DATOS", en las otras NO.</t>
  </si>
  <si>
    <t xml:space="preserve">             Evitar borrar las fórmulas o que se alteren.</t>
  </si>
  <si>
    <t xml:space="preserve">             Los promedios tienen dos decimales sin redondear.</t>
  </si>
  <si>
    <t xml:space="preserve">             Solo debe ingresar notas (números) entre el 0 y el 10 [Ejemplo: 10 - 7,5 - 8,2 - 0]</t>
  </si>
  <si>
    <t xml:space="preserve">             No inserte ni borre filas o columnas, los datos están con celdas vinculadas.</t>
  </si>
  <si>
    <t>REGISTRO DE CALIFICACIONES 2023-2024</t>
  </si>
  <si>
    <t>Por: Lic. Luis Jaya</t>
  </si>
  <si>
    <t>Tanicuchi - Latacunga - Ecuador</t>
  </si>
  <si>
    <t>CURSO:</t>
  </si>
  <si>
    <t>TRIMESTRE</t>
  </si>
  <si>
    <t>PROFESOR:</t>
  </si>
  <si>
    <t>I TRIMESTRE</t>
  </si>
  <si>
    <t>ASIGNATURA:</t>
  </si>
  <si>
    <t>No.</t>
  </si>
  <si>
    <t>NOMBRES COMPLETOS</t>
  </si>
  <si>
    <t>Actividades interdisciplinarias Individual</t>
  </si>
  <si>
    <t>Actividades interdisciplinarias grupales</t>
  </si>
  <si>
    <t>Evaluación del período académico</t>
  </si>
  <si>
    <t>P. indisciplinario    FASE 1    5 %</t>
  </si>
  <si>
    <t>Evaluación trimestral 5 %</t>
  </si>
  <si>
    <t>A-1</t>
  </si>
  <si>
    <t>A-2</t>
  </si>
  <si>
    <t>A-3</t>
  </si>
  <si>
    <t>NOTA  CUALITATIVA</t>
  </si>
  <si>
    <t>NOTA CUANTITATIVA</t>
  </si>
  <si>
    <t>FECHA INICIO:</t>
  </si>
  <si>
    <t>FECHA FINAL:</t>
  </si>
  <si>
    <t>JORNADA</t>
  </si>
  <si>
    <t>TUTOR</t>
  </si>
  <si>
    <t>REGISTRO DE NOTAS DE LOS APRENDIZAJES</t>
  </si>
  <si>
    <t>PROYECTO FINAL                         10 %</t>
  </si>
  <si>
    <t>CUALITATIVA</t>
  </si>
  <si>
    <t>Actividades Grupales</t>
  </si>
  <si>
    <t>APORTE   90%</t>
  </si>
  <si>
    <t>FALTAS Y ATRASOS</t>
  </si>
  <si>
    <t>Total 45%</t>
  </si>
  <si>
    <t>Faltas Justificadas</t>
  </si>
  <si>
    <t>Faltas Injustificadas</t>
  </si>
  <si>
    <t>Atrasos</t>
  </si>
  <si>
    <t>MATUTINA</t>
  </si>
  <si>
    <t>PROMEDIO  CUANTITATIVA</t>
  </si>
  <si>
    <t>ACTIVIDADES INDIVIDUALES</t>
  </si>
  <si>
    <t>PROMEDIO  CUALITATIVA</t>
  </si>
  <si>
    <t xml:space="preserve">P. indisciplinario    </t>
  </si>
  <si>
    <t>Evaluación trimestral</t>
  </si>
  <si>
    <t>NOTA FINAL 100% CUANTITATIVA</t>
  </si>
  <si>
    <t>AÑO LECTIVO:</t>
  </si>
  <si>
    <t>PRIMERO</t>
  </si>
  <si>
    <t>ESCALA CUALITATIVA</t>
  </si>
  <si>
    <t>Domina los aprendizajes</t>
  </si>
  <si>
    <t>A+</t>
  </si>
  <si>
    <t>A-</t>
  </si>
  <si>
    <t>ESCALA CUANTITATIVA</t>
  </si>
  <si>
    <t>VALOR</t>
  </si>
  <si>
    <t>9,00 - 10,00</t>
  </si>
  <si>
    <t>7,00 -  8,99</t>
  </si>
  <si>
    <t>4,01 -  6,99</t>
  </si>
  <si>
    <t>Menor o igual a 4</t>
  </si>
  <si>
    <t>Alcanza los aprendizajes</t>
  </si>
  <si>
    <t>Está próximo alcanzar los aprendizajes</t>
  </si>
  <si>
    <t>No alcanza los aprendizajes</t>
  </si>
  <si>
    <t>total</t>
  </si>
  <si>
    <t>&lt;</t>
  </si>
  <si>
    <t>B+</t>
  </si>
  <si>
    <t>B-</t>
  </si>
  <si>
    <t>C+</t>
  </si>
  <si>
    <t>C-</t>
  </si>
  <si>
    <t>D+</t>
  </si>
  <si>
    <t>D-</t>
  </si>
  <si>
    <t>E+</t>
  </si>
  <si>
    <t>E-</t>
  </si>
  <si>
    <t>Vicerrector/a:</t>
  </si>
  <si>
    <t>SEGUNDO</t>
  </si>
  <si>
    <t>TERCERO</t>
  </si>
  <si>
    <t>INFORME DE RENDIMIENTO ACADÉMICO ANUAL</t>
  </si>
  <si>
    <t xml:space="preserve">P. FINAL </t>
  </si>
  <si>
    <t xml:space="preserve">E. SUBNIVEL </t>
  </si>
  <si>
    <t>OBSERVACIÓN FINAL</t>
  </si>
  <si>
    <t>NOTA PROYECTO</t>
  </si>
  <si>
    <t>PROYECTO  FINAL 5%</t>
  </si>
  <si>
    <t>AÑO LECTIVO</t>
  </si>
  <si>
    <t>1 ER TRIMESTRE</t>
  </si>
  <si>
    <t>PROMEDIO CUANTITATIVO</t>
  </si>
  <si>
    <t>PROMEDIO CUALITATIVO</t>
  </si>
  <si>
    <t>2DO TRIMESTRE</t>
  </si>
  <si>
    <t>3ER TRIMESTRE</t>
  </si>
  <si>
    <t>3ER  Trimestre 30%</t>
  </si>
  <si>
    <t>2DO  Trimestre 30%</t>
  </si>
  <si>
    <t>1ER  Trimestre 30%</t>
  </si>
  <si>
    <t>NOTA 90%</t>
  </si>
  <si>
    <t>PROMEDIO FINAL 100% CUANTITATIVO</t>
  </si>
  <si>
    <t>PROMEDIO FINAL CUALITATIVO</t>
  </si>
  <si>
    <t>NOTA DE SUPLETORIO</t>
  </si>
  <si>
    <t>PROMEDIO FINAL + SUPLETORIO</t>
  </si>
  <si>
    <t>TOTAL</t>
  </si>
  <si>
    <t>OSERVACIONES</t>
  </si>
  <si>
    <t>MEDIA ARITMETICA</t>
  </si>
  <si>
    <t>EVALUACIÓN DE FIN DE NIVEL O SUBNIVEL</t>
  </si>
  <si>
    <t>EVALUACIÓN DE FIN DE NIVEL O SUBNIVEL 5%</t>
  </si>
  <si>
    <t>Tercero A</t>
  </si>
  <si>
    <t>Msc. Myrian Zurita</t>
  </si>
  <si>
    <t>Ing. Margarita Ronquillo</t>
  </si>
  <si>
    <t>Matutina</t>
  </si>
  <si>
    <t>Bachillerato Técnico</t>
  </si>
  <si>
    <t>ALBAN TITUAÑA ANTONY GABRIEL</t>
  </si>
  <si>
    <t>CASA ALVARADO ANDERSON ISMAEL</t>
  </si>
  <si>
    <t>CASA QUINATOA CRISTIAN DANILO</t>
  </si>
  <si>
    <t>CATOTA TAIPE MIRYAN GRACIELA</t>
  </si>
  <si>
    <t>CHANATASIG CASA ALEX FERNANDO</t>
  </si>
  <si>
    <t>CHICAIZA QUINATOA KEVIN MARCELO</t>
  </si>
  <si>
    <t>COYAGO YUGCHA JOSTIN ISRAEL</t>
  </si>
  <si>
    <t>GUARANDA AGUIAR ANDRES SEBASTIAN</t>
  </si>
  <si>
    <t>HUILCA QUINATOA JAVIER ALEXANDER</t>
  </si>
  <si>
    <t>IZA YUGSI KATY ALEXANDRA</t>
  </si>
  <si>
    <t>LEMA QUINATOA MARIA ELIZABETH</t>
  </si>
  <si>
    <t>LEMA VITURCO CARLOS DANIEL</t>
  </si>
  <si>
    <t>QUILUMBA BARBA ANGELES MICAELA</t>
  </si>
  <si>
    <t>QUINATOA TOAPANTA ABRAHAM JOSUE</t>
  </si>
  <si>
    <t>TOAQUIZA CHANCUSIG HILDA ESMERALDA</t>
  </si>
  <si>
    <t>VEGA YUGCHA JONATHAN PAÚL</t>
  </si>
  <si>
    <t>YANEZ ZAPATA KEVIN EDUARDO</t>
  </si>
  <si>
    <t>Física</t>
  </si>
  <si>
    <t>PROMEDIO NOTA PROYECTO+EVALUACION FIN NIVEL</t>
  </si>
  <si>
    <t>PROMEDIO NOTA PROYECTO+EVALUACION FIN NIVEL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</si>
</sst>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/mmm/yyyy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sz val="24"/>
      <color theme="3" tint="0.14999847407452621"/>
      <name val="Calibri"/>
      <family val="2"/>
      <scheme val="minor"/>
    </font>
    <font>
      <sz val="12"/>
      <color rgb="FF300DFF"/>
      <name val="Noto Sans Symbols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theme="1"/>
      <name val="Calibri"/>
      <family val="2"/>
    </font>
    <font>
      <sz val="12"/>
      <color rgb="FFFF0000"/>
      <name val="Noto Sans Symbols"/>
    </font>
    <font>
      <b/>
      <sz val="28"/>
      <color rgb="FF300DFF"/>
      <name val="Arial"/>
      <family val="2"/>
    </font>
    <font>
      <b/>
      <sz val="26"/>
      <color rgb="FF300DFF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lternateGothic2 BT"/>
    </font>
    <font>
      <b/>
      <sz val="13"/>
      <color theme="1"/>
      <name val="Calibri"/>
      <family val="2"/>
    </font>
    <font>
      <b/>
      <sz val="13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28"/>
      <color theme="1"/>
      <name val="AlternateGothic2 BT"/>
      <family val="2"/>
    </font>
    <font>
      <b/>
      <sz val="20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doni MT Black"/>
      <family val="1"/>
    </font>
    <font>
      <b/>
      <sz val="18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DE9F7"/>
      </patternFill>
    </fill>
    <fill>
      <patternFill patternType="solid">
        <fgColor rgb="FFDDE9F7"/>
        <bgColor rgb="FFDDE9F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FFD965"/>
      </patternFill>
    </fill>
    <fill>
      <patternFill patternType="solid">
        <fgColor theme="0"/>
        <bgColor rgb="FF8EAADB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C55A11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C55A11"/>
      </patternFill>
    </fill>
    <fill>
      <patternFill patternType="solid">
        <fgColor rgb="FFE2EFD9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rgb="FF2F5496"/>
        <bgColor rgb="FF2F5496"/>
      </patternFill>
    </fill>
    <fill>
      <patternFill patternType="solid">
        <fgColor theme="2"/>
        <bgColor rgb="FFD9E2F3"/>
      </patternFill>
    </fill>
    <fill>
      <patternFill patternType="solid">
        <fgColor theme="2"/>
        <bgColor rgb="FFC5E0B3"/>
      </patternFill>
    </fill>
    <fill>
      <patternFill patternType="solid">
        <fgColor theme="2"/>
        <bgColor rgb="FFFEF2CB"/>
      </patternFill>
    </fill>
    <fill>
      <patternFill patternType="solid">
        <fgColor theme="0"/>
        <bgColor rgb="FFD6DCE4"/>
      </patternFill>
    </fill>
    <fill>
      <patternFill patternType="solid">
        <fgColor theme="4" tint="0.59999389629810485"/>
        <bgColor rgb="FFD6DCE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E2EFD9"/>
      </patternFill>
    </fill>
    <fill>
      <patternFill patternType="solid">
        <fgColor theme="5" tint="0.59999389629810485"/>
        <bgColor rgb="FFDEEAF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E2EFD9"/>
      </patternFill>
    </fill>
    <fill>
      <patternFill patternType="solid">
        <fgColor theme="0"/>
        <bgColor rgb="FFC55A11"/>
      </patternFill>
    </fill>
    <fill>
      <patternFill patternType="solid">
        <fgColor theme="4" tint="0.59999389629810485"/>
        <bgColor rgb="FFC55A11"/>
      </patternFill>
    </fill>
    <fill>
      <patternFill patternType="solid">
        <fgColor theme="0"/>
        <bgColor rgb="FFE2EFD9"/>
      </patternFill>
    </fill>
    <fill>
      <patternFill patternType="solid">
        <fgColor rgb="FF00B0F0"/>
        <bgColor rgb="FF2F5496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2F5496"/>
      </patternFill>
    </fill>
    <fill>
      <patternFill patternType="solid">
        <fgColor rgb="FF00B0F0"/>
        <bgColor rgb="FFE2EFD9"/>
      </patternFill>
    </fill>
    <fill>
      <patternFill patternType="solid">
        <fgColor theme="4" tint="0.39997558519241921"/>
        <bgColor rgb="FFE2EFD9"/>
      </patternFill>
    </fill>
    <fill>
      <patternFill patternType="solid">
        <fgColor theme="5" tint="0.59999389629810485"/>
        <bgColor rgb="FFE2EFD9"/>
      </patternFill>
    </fill>
    <fill>
      <patternFill patternType="solid">
        <fgColor theme="1"/>
        <bgColor rgb="FFE2EFD9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DE9F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2EFD9"/>
      </patternFill>
    </fill>
    <fill>
      <patternFill patternType="solid">
        <fgColor rgb="FFFFFF00"/>
        <bgColor rgb="FFFEF2CB"/>
      </patternFill>
    </fill>
  </fills>
  <borders count="1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00DFF"/>
      </left>
      <right/>
      <top style="thin">
        <color rgb="FF300DFF"/>
      </top>
      <bottom/>
      <diagonal/>
    </border>
    <border>
      <left/>
      <right style="thin">
        <color rgb="FF300DFF"/>
      </right>
      <top style="thin">
        <color rgb="FF300DFF"/>
      </top>
      <bottom/>
      <diagonal/>
    </border>
    <border>
      <left style="thin">
        <color rgb="FF300DFF"/>
      </left>
      <right/>
      <top/>
      <bottom/>
      <diagonal/>
    </border>
    <border>
      <left/>
      <right style="thin">
        <color rgb="FF300DFF"/>
      </right>
      <top/>
      <bottom/>
      <diagonal/>
    </border>
    <border>
      <left style="thin">
        <color rgb="FF300DFF"/>
      </left>
      <right/>
      <top/>
      <bottom style="thin">
        <color rgb="FF300DFF"/>
      </bottom>
      <diagonal/>
    </border>
    <border>
      <left/>
      <right style="thin">
        <color rgb="FF300DFF"/>
      </right>
      <top/>
      <bottom style="thin">
        <color rgb="FF300DFF"/>
      </bottom>
      <diagonal/>
    </border>
    <border>
      <left style="thin">
        <color rgb="FF300DFF"/>
      </left>
      <right/>
      <top style="thin">
        <color rgb="FF300DFF"/>
      </top>
      <bottom style="thin">
        <color rgb="FF300DFF"/>
      </bottom>
      <diagonal/>
    </border>
    <border>
      <left/>
      <right style="thin">
        <color rgb="FF300DFF"/>
      </right>
      <top style="thin">
        <color rgb="FF300DFF"/>
      </top>
      <bottom style="thin">
        <color rgb="FF300D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theme="1"/>
      </right>
      <top/>
      <bottom/>
      <diagonal/>
    </border>
    <border>
      <left/>
      <right/>
      <top/>
      <bottom style="thin">
        <color rgb="FF2F5496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2F5496"/>
      </left>
      <right/>
      <top/>
      <bottom style="thin">
        <color rgb="FF2F5496"/>
      </bottom>
      <diagonal/>
    </border>
    <border>
      <left/>
      <right style="thin">
        <color rgb="FF2F5496"/>
      </right>
      <top/>
      <bottom style="thin">
        <color rgb="FF2F5496"/>
      </bottom>
      <diagonal/>
    </border>
    <border>
      <left style="thin">
        <color rgb="FF2F5496"/>
      </left>
      <right style="thin">
        <color rgb="FF2F5496"/>
      </right>
      <top/>
      <bottom style="thin">
        <color rgb="FF2F5496"/>
      </bottom>
      <diagonal/>
    </border>
    <border>
      <left style="thin">
        <color rgb="FF2F5496"/>
      </left>
      <right style="medium">
        <color indexed="64"/>
      </right>
      <top/>
      <bottom style="thin">
        <color rgb="FF2F5496"/>
      </bottom>
      <diagonal/>
    </border>
    <border>
      <left style="medium">
        <color indexed="64"/>
      </left>
      <right/>
      <top/>
      <bottom style="thin">
        <color rgb="FF2F5496"/>
      </bottom>
      <diagonal/>
    </border>
    <border>
      <left style="medium">
        <color indexed="64"/>
      </left>
      <right style="thin">
        <color rgb="FF2F5496"/>
      </right>
      <top/>
      <bottom style="thin">
        <color rgb="FF2F5496"/>
      </bottom>
      <diagonal/>
    </border>
    <border>
      <left style="medium">
        <color indexed="64"/>
      </left>
      <right/>
      <top style="thin">
        <color rgb="FF2F549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2F5496"/>
      </bottom>
      <diagonal/>
    </border>
    <border>
      <left style="medium">
        <color indexed="64"/>
      </left>
      <right style="medium">
        <color indexed="64"/>
      </right>
      <top style="thin">
        <color rgb="FF2F5496"/>
      </top>
      <bottom style="thin">
        <color rgb="FF2F5496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2F5496"/>
      </top>
      <bottom style="thin">
        <color rgb="FF2F5496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/>
      <bottom/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 style="medium">
        <color indexed="64"/>
      </left>
      <right style="medium">
        <color indexed="64"/>
      </right>
      <top style="thin">
        <color rgb="FF2F5496"/>
      </top>
      <bottom/>
      <diagonal/>
    </border>
    <border>
      <left style="medium">
        <color indexed="64"/>
      </left>
      <right style="thin">
        <color rgb="FF2F5496"/>
      </right>
      <top/>
      <bottom/>
      <diagonal/>
    </border>
    <border>
      <left style="thin">
        <color rgb="FF2F5496"/>
      </left>
      <right style="thin">
        <color rgb="FF2F5496"/>
      </right>
      <top/>
      <bottom/>
      <diagonal/>
    </border>
    <border>
      <left style="thin">
        <color rgb="FF2F5496"/>
      </left>
      <right style="medium">
        <color indexed="64"/>
      </right>
      <top/>
      <bottom/>
      <diagonal/>
    </border>
    <border>
      <left/>
      <right style="thin">
        <color rgb="FF2F5496"/>
      </right>
      <top/>
      <bottom/>
      <diagonal/>
    </border>
    <border>
      <left style="thin">
        <color rgb="FF2F5496"/>
      </left>
      <right/>
      <top/>
      <bottom/>
      <diagonal/>
    </border>
    <border>
      <left style="medium">
        <color indexed="64"/>
      </left>
      <right/>
      <top style="thin">
        <color rgb="FF2F5496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rgb="FF0070C0"/>
      </left>
      <right style="thick">
        <color rgb="FF0070C0"/>
      </right>
      <top style="medium">
        <color indexed="64"/>
      </top>
      <bottom style="medium">
        <color indexed="64"/>
      </bottom>
      <diagonal/>
    </border>
    <border>
      <left style="thin">
        <color rgb="FF2F5496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 style="thin">
        <color rgb="FF2F5496"/>
      </right>
      <top style="thin">
        <color theme="4" tint="-0.249977111117893"/>
      </top>
      <bottom style="thin">
        <color rgb="FF2F549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F5496"/>
      </left>
      <right style="thin">
        <color theme="1"/>
      </right>
      <top style="thin">
        <color rgb="FF2F5496"/>
      </top>
      <bottom style="thin">
        <color rgb="FF2F5496"/>
      </bottom>
      <diagonal/>
    </border>
    <border>
      <left/>
      <right style="thick">
        <color rgb="FF0070C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7">
    <xf numFmtId="0" fontId="0" fillId="0" borderId="0" xfId="0"/>
    <xf numFmtId="0" fontId="4" fillId="3" borderId="0" xfId="0" applyFont="1" applyFill="1" applyAlignment="1" applyProtection="1">
      <alignment horizontal="left"/>
      <protection locked="0"/>
    </xf>
    <xf numFmtId="0" fontId="5" fillId="4" borderId="0" xfId="0" applyFont="1" applyFill="1" applyProtection="1">
      <protection locked="0"/>
    </xf>
    <xf numFmtId="0" fontId="5" fillId="5" borderId="0" xfId="0" applyFont="1" applyFill="1" applyProtection="1">
      <protection locked="0"/>
    </xf>
    <xf numFmtId="0" fontId="3" fillId="0" borderId="1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9" fillId="5" borderId="0" xfId="0" applyFont="1" applyFill="1" applyAlignment="1" applyProtection="1">
      <alignment vertical="center"/>
      <protection locked="0"/>
    </xf>
    <xf numFmtId="0" fontId="0" fillId="3" borderId="0" xfId="0" applyFill="1" applyProtection="1">
      <protection locked="0"/>
    </xf>
    <xf numFmtId="0" fontId="6" fillId="0" borderId="4" xfId="0" applyFont="1" applyBorder="1" applyProtection="1">
      <protection locked="0"/>
    </xf>
    <xf numFmtId="0" fontId="6" fillId="0" borderId="6" xfId="0" applyFont="1" applyBorder="1" applyProtection="1">
      <protection locked="0"/>
    </xf>
    <xf numFmtId="0" fontId="5" fillId="5" borderId="9" xfId="0" applyFont="1" applyFill="1" applyBorder="1" applyProtection="1">
      <protection locked="0"/>
    </xf>
    <xf numFmtId="0" fontId="17" fillId="5" borderId="0" xfId="0" applyFont="1" applyFill="1" applyAlignment="1" applyProtection="1">
      <alignment vertical="center"/>
      <protection locked="0"/>
    </xf>
    <xf numFmtId="0" fontId="6" fillId="5" borderId="0" xfId="0" applyFont="1" applyFill="1" applyProtection="1">
      <protection locked="0"/>
    </xf>
    <xf numFmtId="0" fontId="20" fillId="5" borderId="0" xfId="0" applyFont="1" applyFill="1" applyProtection="1">
      <protection locked="0"/>
    </xf>
    <xf numFmtId="0" fontId="21" fillId="5" borderId="0" xfId="0" applyFont="1" applyFill="1" applyProtection="1">
      <protection locked="0"/>
    </xf>
    <xf numFmtId="164" fontId="5" fillId="5" borderId="0" xfId="0" applyNumberFormat="1" applyFont="1" applyFill="1" applyAlignment="1" applyProtection="1">
      <alignment horizontal="left"/>
      <protection locked="0"/>
    </xf>
    <xf numFmtId="0" fontId="3" fillId="2" borderId="5" xfId="0" applyFont="1" applyFill="1" applyBorder="1" applyAlignment="1" applyProtection="1">
      <alignment shrinkToFi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2" borderId="41" xfId="0" applyFont="1" applyFill="1" applyBorder="1" applyAlignment="1" applyProtection="1">
      <alignment shrinkToFit="1"/>
      <protection locked="0"/>
    </xf>
    <xf numFmtId="0" fontId="3" fillId="2" borderId="42" xfId="0" applyFont="1" applyFill="1" applyBorder="1" applyAlignment="1" applyProtection="1">
      <alignment horizontal="left" shrinkToFit="1"/>
      <protection locked="0"/>
    </xf>
    <xf numFmtId="0" fontId="3" fillId="2" borderId="43" xfId="0" applyFont="1" applyFill="1" applyBorder="1" applyAlignment="1" applyProtection="1">
      <alignment horizontal="left" shrinkToFit="1"/>
      <protection locked="0"/>
    </xf>
    <xf numFmtId="0" fontId="3" fillId="2" borderId="44" xfId="0" applyFont="1" applyFill="1" applyBorder="1" applyAlignment="1" applyProtection="1">
      <alignment horizontal="left" wrapText="1"/>
      <protection locked="0"/>
    </xf>
    <xf numFmtId="0" fontId="5" fillId="2" borderId="40" xfId="0" applyFont="1" applyFill="1" applyBorder="1" applyProtection="1">
      <protection locked="0"/>
    </xf>
    <xf numFmtId="0" fontId="12" fillId="2" borderId="45" xfId="0" applyFont="1" applyFill="1" applyBorder="1" applyAlignment="1" applyProtection="1">
      <alignment horizontal="center" vertical="center"/>
      <protection locked="0"/>
    </xf>
    <xf numFmtId="0" fontId="13" fillId="2" borderId="46" xfId="0" applyFont="1" applyFill="1" applyBorder="1" applyAlignment="1" applyProtection="1">
      <alignment horizontal="center" vertical="center"/>
      <protection locked="0"/>
    </xf>
    <xf numFmtId="0" fontId="12" fillId="2" borderId="45" xfId="0" applyFont="1" applyFill="1" applyBorder="1" applyAlignment="1" applyProtection="1">
      <alignment horizontal="center"/>
      <protection locked="0"/>
    </xf>
    <xf numFmtId="0" fontId="15" fillId="0" borderId="46" xfId="0" applyFont="1" applyBorder="1" applyAlignment="1" applyProtection="1">
      <alignment horizontal="left" vertical="center"/>
      <protection locked="0"/>
    </xf>
    <xf numFmtId="0" fontId="15" fillId="8" borderId="46" xfId="0" applyFont="1" applyFill="1" applyBorder="1" applyAlignment="1" applyProtection="1">
      <alignment horizontal="left" vertical="center"/>
      <protection locked="0"/>
    </xf>
    <xf numFmtId="0" fontId="12" fillId="2" borderId="47" xfId="0" applyFont="1" applyFill="1" applyBorder="1" applyAlignment="1" applyProtection="1">
      <alignment horizontal="center"/>
      <protection locked="0"/>
    </xf>
    <xf numFmtId="0" fontId="23" fillId="11" borderId="0" xfId="0" applyFont="1" applyFill="1" applyAlignment="1" applyProtection="1">
      <alignment horizontal="center"/>
      <protection locked="0"/>
    </xf>
    <xf numFmtId="0" fontId="0" fillId="9" borderId="0" xfId="0" applyFill="1" applyProtection="1">
      <protection locked="0"/>
    </xf>
    <xf numFmtId="0" fontId="0" fillId="0" borderId="0" xfId="0" applyProtection="1">
      <protection locked="0"/>
    </xf>
    <xf numFmtId="0" fontId="2" fillId="9" borderId="0" xfId="0" applyFont="1" applyFill="1" applyAlignment="1" applyProtection="1">
      <alignment horizontal="center"/>
      <protection locked="0"/>
    </xf>
    <xf numFmtId="0" fontId="0" fillId="9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11" borderId="0" xfId="0" applyFill="1" applyProtection="1">
      <protection locked="0"/>
    </xf>
    <xf numFmtId="0" fontId="26" fillId="11" borderId="25" xfId="0" applyFont="1" applyFill="1" applyBorder="1" applyAlignment="1" applyProtection="1">
      <alignment horizontal="center" wrapText="1"/>
      <protection locked="0"/>
    </xf>
    <xf numFmtId="0" fontId="26" fillId="13" borderId="1" xfId="0" applyFont="1" applyFill="1" applyBorder="1" applyAlignment="1" applyProtection="1">
      <alignment horizontal="center"/>
      <protection locked="0"/>
    </xf>
    <xf numFmtId="0" fontId="7" fillId="14" borderId="4" xfId="0" applyFont="1" applyFill="1" applyBorder="1" applyAlignment="1" applyProtection="1">
      <alignment horizontal="center" vertical="center" textRotation="90"/>
      <protection locked="0"/>
    </xf>
    <xf numFmtId="0" fontId="7" fillId="14" borderId="30" xfId="0" applyFont="1" applyFill="1" applyBorder="1" applyAlignment="1" applyProtection="1">
      <alignment horizontal="center" vertical="center" textRotation="90"/>
      <protection locked="0"/>
    </xf>
    <xf numFmtId="0" fontId="28" fillId="12" borderId="39" xfId="0" applyFont="1" applyFill="1" applyBorder="1" applyAlignment="1" applyProtection="1">
      <alignment horizontal="center" vertical="center" textRotation="90" wrapText="1"/>
      <protection locked="0"/>
    </xf>
    <xf numFmtId="0" fontId="28" fillId="12" borderId="35" xfId="0" applyFont="1" applyFill="1" applyBorder="1" applyAlignment="1" applyProtection="1">
      <alignment horizontal="center" vertical="center" textRotation="90" wrapText="1"/>
      <protection locked="0"/>
    </xf>
    <xf numFmtId="0" fontId="28" fillId="12" borderId="4" xfId="0" applyFont="1" applyFill="1" applyBorder="1" applyAlignment="1" applyProtection="1">
      <alignment horizontal="center" vertical="center" textRotation="90" wrapText="1"/>
      <protection locked="0"/>
    </xf>
    <xf numFmtId="0" fontId="7" fillId="14" borderId="6" xfId="0" applyFont="1" applyFill="1" applyBorder="1" applyAlignment="1" applyProtection="1">
      <alignment horizontal="center" vertical="center" textRotation="90"/>
      <protection locked="0"/>
    </xf>
    <xf numFmtId="0" fontId="28" fillId="12" borderId="26" xfId="0" applyFont="1" applyFill="1" applyBorder="1" applyAlignment="1" applyProtection="1">
      <alignment horizontal="center" vertical="center" textRotation="90" wrapText="1"/>
      <protection locked="0"/>
    </xf>
    <xf numFmtId="0" fontId="5" fillId="9" borderId="49" xfId="0" applyFont="1" applyFill="1" applyBorder="1" applyAlignment="1" applyProtection="1">
      <alignment horizontal="center"/>
      <protection locked="0"/>
    </xf>
    <xf numFmtId="2" fontId="5" fillId="13" borderId="34" xfId="0" applyNumberFormat="1" applyFont="1" applyFill="1" applyBorder="1" applyAlignment="1" applyProtection="1">
      <alignment horizontal="center" vertical="center"/>
      <protection locked="0"/>
    </xf>
    <xf numFmtId="0" fontId="5" fillId="9" borderId="50" xfId="0" applyFont="1" applyFill="1" applyBorder="1" applyAlignment="1" applyProtection="1">
      <alignment horizontal="center"/>
      <protection locked="0"/>
    </xf>
    <xf numFmtId="0" fontId="5" fillId="9" borderId="51" xfId="0" applyFont="1" applyFill="1" applyBorder="1" applyAlignment="1" applyProtection="1">
      <alignment horizontal="center"/>
      <protection locked="0"/>
    </xf>
    <xf numFmtId="2" fontId="5" fillId="13" borderId="32" xfId="0" applyNumberFormat="1" applyFont="1" applyFill="1" applyBorder="1" applyAlignment="1" applyProtection="1">
      <alignment horizontal="center" vertical="center"/>
      <protection locked="0"/>
    </xf>
    <xf numFmtId="2" fontId="5" fillId="11" borderId="48" xfId="0" applyNumberFormat="1" applyFont="1" applyFill="1" applyBorder="1" applyAlignment="1">
      <alignment horizontal="center"/>
    </xf>
    <xf numFmtId="0" fontId="24" fillId="9" borderId="48" xfId="0" applyFont="1" applyFill="1" applyBorder="1" applyProtection="1">
      <protection locked="0"/>
    </xf>
    <xf numFmtId="0" fontId="5" fillId="9" borderId="56" xfId="0" applyFont="1" applyFill="1" applyBorder="1" applyAlignment="1" applyProtection="1">
      <alignment horizontal="left"/>
      <protection locked="0"/>
    </xf>
    <xf numFmtId="0" fontId="5" fillId="9" borderId="57" xfId="0" applyFont="1" applyFill="1" applyBorder="1" applyAlignment="1" applyProtection="1">
      <alignment horizontal="left"/>
      <protection locked="0"/>
    </xf>
    <xf numFmtId="0" fontId="5" fillId="9" borderId="58" xfId="0" applyFont="1" applyFill="1" applyBorder="1" applyAlignment="1" applyProtection="1">
      <alignment horizontal="left"/>
      <protection locked="0"/>
    </xf>
    <xf numFmtId="2" fontId="5" fillId="11" borderId="52" xfId="0" applyNumberFormat="1" applyFont="1" applyFill="1" applyBorder="1" applyAlignment="1">
      <alignment horizontal="center"/>
    </xf>
    <xf numFmtId="2" fontId="5" fillId="9" borderId="61" xfId="0" applyNumberFormat="1" applyFont="1" applyFill="1" applyBorder="1" applyAlignment="1" applyProtection="1">
      <alignment horizontal="center"/>
      <protection locked="0"/>
    </xf>
    <xf numFmtId="2" fontId="5" fillId="9" borderId="61" xfId="0" applyNumberFormat="1" applyFont="1" applyFill="1" applyBorder="1" applyAlignment="1" applyProtection="1">
      <alignment horizontal="left"/>
      <protection locked="0"/>
    </xf>
    <xf numFmtId="2" fontId="5" fillId="9" borderId="61" xfId="0" applyNumberFormat="1" applyFont="1" applyFill="1" applyBorder="1" applyAlignment="1" applyProtection="1">
      <alignment horizontal="center" vertical="center"/>
      <protection locked="0"/>
    </xf>
    <xf numFmtId="2" fontId="5" fillId="9" borderId="61" xfId="0" applyNumberFormat="1" applyFont="1" applyFill="1" applyBorder="1" applyAlignment="1" applyProtection="1">
      <alignment horizontal="left" vertical="center"/>
      <protection locked="0"/>
    </xf>
    <xf numFmtId="2" fontId="5" fillId="11" borderId="57" xfId="0" applyNumberFormat="1" applyFont="1" applyFill="1" applyBorder="1" applyAlignment="1">
      <alignment horizontal="center"/>
    </xf>
    <xf numFmtId="2" fontId="5" fillId="9" borderId="61" xfId="0" applyNumberFormat="1" applyFont="1" applyFill="1" applyBorder="1" applyAlignment="1">
      <alignment horizontal="center"/>
    </xf>
    <xf numFmtId="2" fontId="5" fillId="9" borderId="61" xfId="0" applyNumberFormat="1" applyFont="1" applyFill="1" applyBorder="1" applyAlignment="1">
      <alignment horizontal="left"/>
    </xf>
    <xf numFmtId="0" fontId="24" fillId="9" borderId="0" xfId="0" applyFont="1" applyFill="1" applyProtection="1">
      <protection locked="0"/>
    </xf>
    <xf numFmtId="0" fontId="32" fillId="9" borderId="23" xfId="0" applyFont="1" applyFill="1" applyBorder="1" applyProtection="1">
      <protection locked="0"/>
    </xf>
    <xf numFmtId="0" fontId="0" fillId="9" borderId="0" xfId="0" applyFill="1" applyAlignment="1" applyProtection="1">
      <alignment horizontal="center"/>
      <protection locked="0"/>
    </xf>
    <xf numFmtId="0" fontId="35" fillId="9" borderId="23" xfId="0" applyFont="1" applyFill="1" applyBorder="1" applyProtection="1">
      <protection locked="0"/>
    </xf>
    <xf numFmtId="0" fontId="5" fillId="16" borderId="0" xfId="0" applyFont="1" applyFill="1" applyProtection="1">
      <protection locked="0"/>
    </xf>
    <xf numFmtId="0" fontId="5" fillId="15" borderId="0" xfId="0" applyFont="1" applyFill="1" applyProtection="1">
      <protection locked="0"/>
    </xf>
    <xf numFmtId="0" fontId="28" fillId="12" borderId="23" xfId="0" applyFont="1" applyFill="1" applyBorder="1" applyAlignment="1" applyProtection="1">
      <alignment horizontal="center" vertical="center" textRotation="90" wrapText="1"/>
      <protection locked="0"/>
    </xf>
    <xf numFmtId="0" fontId="28" fillId="12" borderId="23" xfId="0" applyFont="1" applyFill="1" applyBorder="1" applyAlignment="1" applyProtection="1">
      <alignment horizontal="center" vertical="center" textRotation="90"/>
      <protection locked="0"/>
    </xf>
    <xf numFmtId="4" fontId="10" fillId="28" borderId="23" xfId="0" applyNumberFormat="1" applyFont="1" applyFill="1" applyBorder="1" applyAlignment="1" applyProtection="1">
      <alignment horizontal="center"/>
      <protection locked="0"/>
    </xf>
    <xf numFmtId="3" fontId="10" fillId="25" borderId="23" xfId="0" applyNumberFormat="1" applyFont="1" applyFill="1" applyBorder="1" applyAlignment="1" applyProtection="1">
      <alignment horizontal="center" vertical="center"/>
      <protection locked="0"/>
    </xf>
    <xf numFmtId="4" fontId="4" fillId="9" borderId="23" xfId="0" applyNumberFormat="1" applyFont="1" applyFill="1" applyBorder="1" applyProtection="1">
      <protection locked="0"/>
    </xf>
    <xf numFmtId="0" fontId="0" fillId="0" borderId="61" xfId="0" applyBorder="1" applyAlignment="1" applyProtection="1">
      <alignment horizontal="center" vertical="center"/>
      <protection locked="0"/>
    </xf>
    <xf numFmtId="0" fontId="0" fillId="0" borderId="62" xfId="0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5" fillId="0" borderId="23" xfId="0" applyFont="1" applyBorder="1" applyAlignment="1">
      <alignment horizontal="center"/>
    </xf>
    <xf numFmtId="0" fontId="5" fillId="0" borderId="23" xfId="0" applyFont="1" applyBorder="1" applyAlignment="1">
      <alignment horizontal="left"/>
    </xf>
    <xf numFmtId="4" fontId="10" fillId="9" borderId="23" xfId="0" applyNumberFormat="1" applyFont="1" applyFill="1" applyBorder="1" applyAlignment="1">
      <alignment horizontal="center"/>
    </xf>
    <xf numFmtId="4" fontId="10" fillId="23" borderId="23" xfId="0" applyNumberFormat="1" applyFont="1" applyFill="1" applyBorder="1" applyAlignment="1">
      <alignment horizontal="center"/>
    </xf>
    <xf numFmtId="4" fontId="10" fillId="24" borderId="23" xfId="0" applyNumberFormat="1" applyFont="1" applyFill="1" applyBorder="1" applyAlignment="1">
      <alignment horizontal="center"/>
    </xf>
    <xf numFmtId="4" fontId="10" fillId="27" borderId="23" xfId="0" applyNumberFormat="1" applyFont="1" applyFill="1" applyBorder="1" applyAlignment="1">
      <alignment horizontal="center"/>
    </xf>
    <xf numFmtId="4" fontId="10" fillId="28" borderId="23" xfId="0" applyNumberFormat="1" applyFont="1" applyFill="1" applyBorder="1" applyAlignment="1">
      <alignment horizontal="center"/>
    </xf>
    <xf numFmtId="0" fontId="0" fillId="9" borderId="0" xfId="0" applyFill="1"/>
    <xf numFmtId="0" fontId="37" fillId="32" borderId="28" xfId="0" applyFont="1" applyFill="1" applyBorder="1" applyAlignment="1">
      <alignment horizontal="center"/>
    </xf>
    <xf numFmtId="0" fontId="37" fillId="34" borderId="28" xfId="0" applyFont="1" applyFill="1" applyBorder="1" applyAlignment="1">
      <alignment horizontal="center"/>
    </xf>
    <xf numFmtId="0" fontId="32" fillId="9" borderId="26" xfId="0" applyFont="1" applyFill="1" applyBorder="1" applyProtection="1">
      <protection locked="0"/>
    </xf>
    <xf numFmtId="0" fontId="33" fillId="9" borderId="26" xfId="0" applyFont="1" applyFill="1" applyBorder="1" applyAlignment="1" applyProtection="1">
      <alignment horizontal="center"/>
      <protection locked="0"/>
    </xf>
    <xf numFmtId="0" fontId="37" fillId="34" borderId="2" xfId="0" applyFont="1" applyFill="1" applyBorder="1" applyAlignment="1">
      <alignment horizontal="center"/>
    </xf>
    <xf numFmtId="0" fontId="32" fillId="11" borderId="26" xfId="0" applyFont="1" applyFill="1" applyBorder="1" applyProtection="1">
      <protection locked="0"/>
    </xf>
    <xf numFmtId="2" fontId="11" fillId="33" borderId="67" xfId="0" applyNumberFormat="1" applyFont="1" applyFill="1" applyBorder="1" applyAlignment="1">
      <alignment horizontal="center"/>
    </xf>
    <xf numFmtId="2" fontId="11" fillId="33" borderId="65" xfId="0" applyNumberFormat="1" applyFont="1" applyFill="1" applyBorder="1" applyAlignment="1">
      <alignment horizontal="center"/>
    </xf>
    <xf numFmtId="2" fontId="11" fillId="9" borderId="66" xfId="0" applyNumberFormat="1" applyFont="1" applyFill="1" applyBorder="1" applyAlignment="1">
      <alignment horizontal="center"/>
    </xf>
    <xf numFmtId="2" fontId="11" fillId="9" borderId="67" xfId="0" applyNumberFormat="1" applyFont="1" applyFill="1" applyBorder="1" applyAlignment="1">
      <alignment horizontal="center"/>
    </xf>
    <xf numFmtId="2" fontId="11" fillId="9" borderId="64" xfId="0" applyNumberFormat="1" applyFont="1" applyFill="1" applyBorder="1" applyAlignment="1">
      <alignment horizontal="center"/>
    </xf>
    <xf numFmtId="2" fontId="38" fillId="31" borderId="66" xfId="0" applyNumberFormat="1" applyFont="1" applyFill="1" applyBorder="1" applyAlignment="1">
      <alignment horizontal="center"/>
    </xf>
    <xf numFmtId="2" fontId="38" fillId="35" borderId="64" xfId="0" applyNumberFormat="1" applyFont="1" applyFill="1" applyBorder="1" applyAlignment="1">
      <alignment horizontal="center"/>
    </xf>
    <xf numFmtId="0" fontId="11" fillId="11" borderId="2" xfId="0" applyFont="1" applyFill="1" applyBorder="1"/>
    <xf numFmtId="0" fontId="11" fillId="11" borderId="0" xfId="0" applyFont="1" applyFill="1"/>
    <xf numFmtId="0" fontId="38" fillId="32" borderId="24" xfId="0" applyFont="1" applyFill="1" applyBorder="1" applyAlignment="1">
      <alignment horizontal="center" vertical="center"/>
    </xf>
    <xf numFmtId="0" fontId="38" fillId="11" borderId="87" xfId="0" applyFont="1" applyFill="1" applyBorder="1" applyAlignment="1">
      <alignment horizontal="center" vertical="center" textRotation="90"/>
    </xf>
    <xf numFmtId="0" fontId="38" fillId="11" borderId="89" xfId="0" applyFont="1" applyFill="1" applyBorder="1" applyAlignment="1">
      <alignment horizontal="center" vertical="center" textRotation="90"/>
    </xf>
    <xf numFmtId="0" fontId="11" fillId="0" borderId="68" xfId="0" applyFont="1" applyBorder="1" applyAlignment="1">
      <alignment horizontal="center"/>
    </xf>
    <xf numFmtId="0" fontId="11" fillId="0" borderId="90" xfId="0" applyFont="1" applyBorder="1" applyAlignment="1">
      <alignment horizontal="center"/>
    </xf>
    <xf numFmtId="0" fontId="11" fillId="0" borderId="70" xfId="0" applyFont="1" applyBorder="1" applyAlignment="1">
      <alignment horizontal="center"/>
    </xf>
    <xf numFmtId="0" fontId="38" fillId="32" borderId="1" xfId="0" applyFont="1" applyFill="1" applyBorder="1" applyAlignment="1">
      <alignment horizontal="center" vertical="center"/>
    </xf>
    <xf numFmtId="0" fontId="11" fillId="9" borderId="78" xfId="0" applyFont="1" applyFill="1" applyBorder="1" applyAlignment="1">
      <alignment horizontal="left"/>
    </xf>
    <xf numFmtId="0" fontId="11" fillId="9" borderId="79" xfId="0" applyFont="1" applyFill="1" applyBorder="1" applyAlignment="1">
      <alignment horizontal="left"/>
    </xf>
    <xf numFmtId="2" fontId="38" fillId="31" borderId="68" xfId="0" applyNumberFormat="1" applyFont="1" applyFill="1" applyBorder="1" applyAlignment="1">
      <alignment horizontal="center"/>
    </xf>
    <xf numFmtId="0" fontId="33" fillId="9" borderId="35" xfId="0" applyFont="1" applyFill="1" applyBorder="1" applyAlignment="1" applyProtection="1">
      <alignment horizontal="center"/>
      <protection locked="0"/>
    </xf>
    <xf numFmtId="0" fontId="32" fillId="9" borderId="0" xfId="0" applyFont="1" applyFill="1" applyProtection="1">
      <protection locked="0"/>
    </xf>
    <xf numFmtId="0" fontId="37" fillId="34" borderId="0" xfId="0" applyFont="1" applyFill="1" applyAlignment="1">
      <alignment horizontal="center"/>
    </xf>
    <xf numFmtId="0" fontId="34" fillId="9" borderId="0" xfId="0" applyFont="1" applyFill="1" applyAlignment="1" applyProtection="1">
      <alignment horizontal="center"/>
      <protection locked="0"/>
    </xf>
    <xf numFmtId="0" fontId="34" fillId="9" borderId="40" xfId="0" applyFont="1" applyFill="1" applyBorder="1" applyAlignment="1" applyProtection="1">
      <alignment horizontal="center"/>
      <protection locked="0"/>
    </xf>
    <xf numFmtId="0" fontId="37" fillId="34" borderId="31" xfId="0" applyFont="1" applyFill="1" applyBorder="1" applyAlignment="1">
      <alignment horizontal="center"/>
    </xf>
    <xf numFmtId="0" fontId="32" fillId="9" borderId="32" xfId="0" applyFont="1" applyFill="1" applyBorder="1" applyProtection="1">
      <protection locked="0"/>
    </xf>
    <xf numFmtId="0" fontId="37" fillId="34" borderId="32" xfId="0" applyFont="1" applyFill="1" applyBorder="1" applyAlignment="1">
      <alignment horizontal="center"/>
    </xf>
    <xf numFmtId="2" fontId="11" fillId="6" borderId="78" xfId="0" applyNumberFormat="1" applyFont="1" applyFill="1" applyBorder="1" applyAlignment="1">
      <alignment horizontal="center"/>
    </xf>
    <xf numFmtId="2" fontId="38" fillId="37" borderId="90" xfId="0" applyNumberFormat="1" applyFont="1" applyFill="1" applyBorder="1" applyAlignment="1">
      <alignment horizontal="center"/>
    </xf>
    <xf numFmtId="2" fontId="38" fillId="31" borderId="92" xfId="0" applyNumberFormat="1" applyFont="1" applyFill="1" applyBorder="1" applyAlignment="1">
      <alignment horizontal="center"/>
    </xf>
    <xf numFmtId="2" fontId="38" fillId="37" borderId="61" xfId="0" applyNumberFormat="1" applyFont="1" applyFill="1" applyBorder="1" applyAlignment="1">
      <alignment horizontal="center"/>
    </xf>
    <xf numFmtId="4" fontId="11" fillId="25" borderId="23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1" fillId="9" borderId="96" xfId="0" applyFont="1" applyFill="1" applyBorder="1" applyAlignment="1">
      <alignment horizontal="left"/>
    </xf>
    <xf numFmtId="2" fontId="11" fillId="9" borderId="98" xfId="0" applyNumberFormat="1" applyFont="1" applyFill="1" applyBorder="1" applyAlignment="1">
      <alignment horizontal="center"/>
    </xf>
    <xf numFmtId="2" fontId="11" fillId="9" borderId="99" xfId="0" applyNumberFormat="1" applyFont="1" applyFill="1" applyBorder="1" applyAlignment="1">
      <alignment horizontal="center"/>
    </xf>
    <xf numFmtId="2" fontId="11" fillId="9" borderId="101" xfId="0" applyNumberFormat="1" applyFont="1" applyFill="1" applyBorder="1" applyAlignment="1">
      <alignment horizontal="center"/>
    </xf>
    <xf numFmtId="2" fontId="11" fillId="33" borderId="99" xfId="0" applyNumberFormat="1" applyFont="1" applyFill="1" applyBorder="1" applyAlignment="1">
      <alignment horizontal="center"/>
    </xf>
    <xf numFmtId="2" fontId="11" fillId="6" borderId="30" xfId="0" applyNumberFormat="1" applyFont="1" applyFill="1" applyBorder="1" applyAlignment="1">
      <alignment horizontal="center"/>
    </xf>
    <xf numFmtId="2" fontId="11" fillId="33" borderId="100" xfId="0" applyNumberFormat="1" applyFont="1" applyFill="1" applyBorder="1" applyAlignment="1">
      <alignment horizontal="center"/>
    </xf>
    <xf numFmtId="2" fontId="38" fillId="31" borderId="98" xfId="0" applyNumberFormat="1" applyFont="1" applyFill="1" applyBorder="1" applyAlignment="1">
      <alignment horizontal="center"/>
    </xf>
    <xf numFmtId="2" fontId="38" fillId="31" borderId="2" xfId="0" applyNumberFormat="1" applyFont="1" applyFill="1" applyBorder="1" applyAlignment="1">
      <alignment horizontal="center"/>
    </xf>
    <xf numFmtId="2" fontId="38" fillId="37" borderId="102" xfId="0" applyNumberFormat="1" applyFont="1" applyFill="1" applyBorder="1" applyAlignment="1">
      <alignment horizontal="center"/>
    </xf>
    <xf numFmtId="2" fontId="38" fillId="31" borderId="103" xfId="0" applyNumberFormat="1" applyFont="1" applyFill="1" applyBorder="1" applyAlignment="1">
      <alignment horizontal="center"/>
    </xf>
    <xf numFmtId="0" fontId="11" fillId="39" borderId="61" xfId="0" applyFont="1" applyFill="1" applyBorder="1" applyAlignment="1">
      <alignment horizontal="left"/>
    </xf>
    <xf numFmtId="2" fontId="11" fillId="39" borderId="3" xfId="0" applyNumberFormat="1" applyFont="1" applyFill="1" applyBorder="1" applyAlignment="1">
      <alignment horizontal="center"/>
    </xf>
    <xf numFmtId="2" fontId="11" fillId="39" borderId="86" xfId="0" applyNumberFormat="1" applyFont="1" applyFill="1" applyBorder="1" applyAlignment="1">
      <alignment horizontal="center"/>
    </xf>
    <xf numFmtId="2" fontId="38" fillId="38" borderId="86" xfId="0" applyNumberFormat="1" applyFont="1" applyFill="1" applyBorder="1" applyAlignment="1">
      <alignment horizontal="center"/>
    </xf>
    <xf numFmtId="2" fontId="38" fillId="38" borderId="87" xfId="0" applyNumberFormat="1" applyFont="1" applyFill="1" applyBorder="1" applyAlignment="1">
      <alignment horizontal="center"/>
    </xf>
    <xf numFmtId="2" fontId="38" fillId="38" borderId="88" xfId="0" applyNumberFormat="1" applyFont="1" applyFill="1" applyBorder="1" applyAlignment="1">
      <alignment horizontal="center"/>
    </xf>
    <xf numFmtId="4" fontId="4" fillId="9" borderId="104" xfId="0" applyNumberFormat="1" applyFont="1" applyFill="1" applyBorder="1" applyProtection="1">
      <protection locked="0"/>
    </xf>
    <xf numFmtId="2" fontId="4" fillId="31" borderId="105" xfId="0" applyNumberFormat="1" applyFont="1" applyFill="1" applyBorder="1" applyAlignment="1">
      <alignment horizontal="center"/>
    </xf>
    <xf numFmtId="4" fontId="4" fillId="38" borderId="23" xfId="0" applyNumberFormat="1" applyFont="1" applyFill="1" applyBorder="1" applyProtection="1">
      <protection locked="0"/>
    </xf>
    <xf numFmtId="0" fontId="0" fillId="39" borderId="0" xfId="0" applyFill="1" applyProtection="1">
      <protection locked="0"/>
    </xf>
    <xf numFmtId="0" fontId="16" fillId="39" borderId="54" xfId="0" applyFont="1" applyFill="1" applyBorder="1" applyProtection="1">
      <protection locked="0"/>
    </xf>
    <xf numFmtId="4" fontId="4" fillId="31" borderId="23" xfId="0" applyNumberFormat="1" applyFont="1" applyFill="1" applyBorder="1" applyProtection="1">
      <protection locked="0"/>
    </xf>
    <xf numFmtId="0" fontId="16" fillId="39" borderId="53" xfId="0" applyFont="1" applyFill="1" applyBorder="1" applyProtection="1">
      <protection locked="0"/>
    </xf>
    <xf numFmtId="0" fontId="6" fillId="40" borderId="0" xfId="0" applyFont="1" applyFill="1" applyAlignment="1" applyProtection="1">
      <alignment horizontal="center"/>
      <protection locked="0"/>
    </xf>
    <xf numFmtId="0" fontId="7" fillId="41" borderId="0" xfId="0" applyFont="1" applyFill="1" applyProtection="1">
      <protection locked="0"/>
    </xf>
    <xf numFmtId="0" fontId="5" fillId="42" borderId="0" xfId="0" applyFont="1" applyFill="1" applyProtection="1">
      <protection locked="0"/>
    </xf>
    <xf numFmtId="0" fontId="5" fillId="41" borderId="0" xfId="0" applyFont="1" applyFill="1" applyAlignment="1" applyProtection="1">
      <alignment horizontal="center"/>
      <protection locked="0"/>
    </xf>
    <xf numFmtId="0" fontId="0" fillId="41" borderId="0" xfId="0" applyFill="1" applyProtection="1">
      <protection locked="0"/>
    </xf>
    <xf numFmtId="0" fontId="10" fillId="42" borderId="0" xfId="0" applyFont="1" applyFill="1" applyProtection="1">
      <protection locked="0"/>
    </xf>
    <xf numFmtId="0" fontId="11" fillId="42" borderId="0" xfId="0" applyFont="1" applyFill="1" applyProtection="1">
      <protection locked="0"/>
    </xf>
    <xf numFmtId="2" fontId="5" fillId="9" borderId="107" xfId="0" applyNumberFormat="1" applyFont="1" applyFill="1" applyBorder="1" applyAlignment="1">
      <alignment horizontal="left"/>
    </xf>
    <xf numFmtId="2" fontId="5" fillId="9" borderId="65" xfId="0" applyNumberFormat="1" applyFont="1" applyFill="1" applyBorder="1" applyAlignment="1">
      <alignment horizontal="left"/>
    </xf>
    <xf numFmtId="2" fontId="5" fillId="9" borderId="100" xfId="0" applyNumberFormat="1" applyFont="1" applyFill="1" applyBorder="1" applyAlignment="1">
      <alignment horizontal="left"/>
    </xf>
    <xf numFmtId="2" fontId="5" fillId="9" borderId="108" xfId="0" applyNumberFormat="1" applyFont="1" applyFill="1" applyBorder="1" applyAlignment="1">
      <alignment horizontal="left"/>
    </xf>
    <xf numFmtId="0" fontId="15" fillId="0" borderId="109" xfId="0" applyFont="1" applyBorder="1" applyAlignment="1" applyProtection="1">
      <alignment horizontal="left" vertical="center"/>
      <protection locked="0"/>
    </xf>
    <xf numFmtId="0" fontId="15" fillId="8" borderId="109" xfId="0" applyFont="1" applyFill="1" applyBorder="1" applyAlignment="1" applyProtection="1">
      <alignment horizontal="left" vertical="center"/>
      <protection locked="0"/>
    </xf>
    <xf numFmtId="2" fontId="5" fillId="9" borderId="110" xfId="0" applyNumberFormat="1" applyFont="1" applyFill="1" applyBorder="1" applyAlignment="1">
      <alignment horizontal="left"/>
    </xf>
    <xf numFmtId="2" fontId="5" fillId="9" borderId="65" xfId="0" applyNumberFormat="1" applyFont="1" applyFill="1" applyBorder="1" applyAlignment="1">
      <alignment horizontal="center"/>
    </xf>
    <xf numFmtId="2" fontId="5" fillId="9" borderId="65" xfId="0" applyNumberFormat="1" applyFont="1" applyFill="1" applyBorder="1" applyAlignment="1">
      <alignment horizontal="center" vertical="center"/>
    </xf>
    <xf numFmtId="0" fontId="37" fillId="34" borderId="26" xfId="0" applyFont="1" applyFill="1" applyBorder="1" applyAlignment="1">
      <alignment horizontal="center"/>
    </xf>
    <xf numFmtId="2" fontId="38" fillId="36" borderId="64" xfId="0" applyNumberFormat="1" applyFont="1" applyFill="1" applyBorder="1" applyAlignment="1">
      <alignment horizontal="center"/>
    </xf>
    <xf numFmtId="0" fontId="34" fillId="9" borderId="0" xfId="0" applyFont="1" applyFill="1" applyBorder="1" applyAlignment="1" applyProtection="1">
      <alignment horizontal="center"/>
      <protection locked="0"/>
    </xf>
    <xf numFmtId="2" fontId="38" fillId="37" borderId="68" xfId="0" applyNumberFormat="1" applyFont="1" applyFill="1" applyBorder="1" applyAlignment="1">
      <alignment horizontal="center"/>
    </xf>
    <xf numFmtId="2" fontId="38" fillId="37" borderId="106" xfId="0" applyNumberFormat="1" applyFont="1" applyFill="1" applyBorder="1" applyAlignment="1">
      <alignment horizontal="center"/>
    </xf>
    <xf numFmtId="2" fontId="38" fillId="31" borderId="112" xfId="0" applyNumberFormat="1" applyFont="1" applyFill="1" applyBorder="1" applyAlignment="1">
      <alignment horizontal="center"/>
    </xf>
    <xf numFmtId="2" fontId="38" fillId="44" borderId="64" xfId="0" applyNumberFormat="1" applyFont="1" applyFill="1" applyBorder="1" applyAlignment="1">
      <alignment horizontal="center"/>
    </xf>
    <xf numFmtId="0" fontId="0" fillId="43" borderId="0" xfId="0" applyFill="1"/>
    <xf numFmtId="0" fontId="38" fillId="43" borderId="85" xfId="0" applyFont="1" applyFill="1" applyBorder="1" applyAlignment="1">
      <alignment horizontal="center" vertical="center" textRotation="90"/>
    </xf>
    <xf numFmtId="0" fontId="38" fillId="43" borderId="86" xfId="0" applyFont="1" applyFill="1" applyBorder="1" applyAlignment="1">
      <alignment horizontal="center" vertical="center" textRotation="90"/>
    </xf>
    <xf numFmtId="2" fontId="11" fillId="43" borderId="69" xfId="0" applyNumberFormat="1" applyFont="1" applyFill="1" applyBorder="1" applyAlignment="1">
      <alignment horizontal="center"/>
    </xf>
    <xf numFmtId="2" fontId="11" fillId="45" borderId="66" xfId="0" applyNumberFormat="1" applyFont="1" applyFill="1" applyBorder="1" applyAlignment="1">
      <alignment horizontal="center"/>
    </xf>
    <xf numFmtId="2" fontId="11" fillId="43" borderId="97" xfId="0" applyNumberFormat="1" applyFont="1" applyFill="1" applyBorder="1" applyAlignment="1">
      <alignment horizontal="center"/>
    </xf>
    <xf numFmtId="2" fontId="11" fillId="45" borderId="98" xfId="0" applyNumberFormat="1" applyFont="1" applyFill="1" applyBorder="1" applyAlignment="1">
      <alignment horizontal="center"/>
    </xf>
    <xf numFmtId="2" fontId="11" fillId="43" borderId="86" xfId="0" applyNumberFormat="1" applyFont="1" applyFill="1" applyBorder="1" applyAlignment="1">
      <alignment horizontal="center"/>
    </xf>
    <xf numFmtId="2" fontId="11" fillId="45" borderId="89" xfId="0" applyNumberFormat="1" applyFont="1" applyFill="1" applyBorder="1" applyAlignment="1">
      <alignment horizontal="center"/>
    </xf>
    <xf numFmtId="0" fontId="38" fillId="43" borderId="88" xfId="0" applyFont="1" applyFill="1" applyBorder="1" applyAlignment="1">
      <alignment horizontal="center" vertical="center" textRotation="90"/>
    </xf>
    <xf numFmtId="2" fontId="11" fillId="43" borderId="65" xfId="0" applyNumberFormat="1" applyFont="1" applyFill="1" applyBorder="1" applyAlignment="1">
      <alignment horizontal="center"/>
    </xf>
    <xf numFmtId="2" fontId="11" fillId="43" borderId="66" xfId="0" applyNumberFormat="1" applyFont="1" applyFill="1" applyBorder="1" applyAlignment="1">
      <alignment horizontal="center"/>
    </xf>
    <xf numFmtId="2" fontId="11" fillId="43" borderId="100" xfId="0" applyNumberFormat="1" applyFont="1" applyFill="1" applyBorder="1" applyAlignment="1">
      <alignment horizontal="center"/>
    </xf>
    <xf numFmtId="2" fontId="11" fillId="43" borderId="98" xfId="0" applyNumberFormat="1" applyFont="1" applyFill="1" applyBorder="1" applyAlignment="1">
      <alignment horizontal="center"/>
    </xf>
    <xf numFmtId="2" fontId="11" fillId="43" borderId="85" xfId="0" applyNumberFormat="1" applyFont="1" applyFill="1" applyBorder="1" applyAlignment="1">
      <alignment horizontal="center"/>
    </xf>
    <xf numFmtId="2" fontId="11" fillId="43" borderId="61" xfId="0" applyNumberFormat="1" applyFont="1" applyFill="1" applyBorder="1" applyAlignment="1">
      <alignment horizontal="center"/>
    </xf>
    <xf numFmtId="0" fontId="0" fillId="9" borderId="61" xfId="0" applyFill="1" applyBorder="1" applyAlignment="1" applyProtection="1">
      <alignment horizontal="center" vertical="center"/>
      <protection locked="0"/>
    </xf>
    <xf numFmtId="0" fontId="0" fillId="9" borderId="62" xfId="0" applyFill="1" applyBorder="1" applyAlignment="1" applyProtection="1">
      <alignment horizontal="center"/>
      <protection locked="0"/>
    </xf>
    <xf numFmtId="0" fontId="2" fillId="9" borderId="0" xfId="0" applyFont="1" applyFill="1" applyAlignment="1" applyProtection="1">
      <alignment horizontal="center" vertical="center"/>
      <protection locked="0"/>
    </xf>
    <xf numFmtId="0" fontId="5" fillId="5" borderId="0" xfId="0" applyFont="1" applyFill="1" applyProtection="1">
      <protection locked="0"/>
    </xf>
    <xf numFmtId="0" fontId="19" fillId="7" borderId="18" xfId="0" applyFont="1" applyFill="1" applyBorder="1" applyAlignment="1" applyProtection="1">
      <alignment horizontal="center" vertical="center"/>
      <protection locked="0"/>
    </xf>
    <xf numFmtId="0" fontId="19" fillId="7" borderId="0" xfId="0" applyFont="1" applyFill="1" applyAlignment="1" applyProtection="1">
      <alignment horizontal="center" vertical="center"/>
      <protection locked="0"/>
    </xf>
    <xf numFmtId="0" fontId="19" fillId="7" borderId="19" xfId="0" applyFont="1" applyFill="1" applyBorder="1" applyAlignment="1" applyProtection="1">
      <alignment horizontal="center" vertical="center"/>
      <protection locked="0"/>
    </xf>
    <xf numFmtId="0" fontId="19" fillId="7" borderId="20" xfId="0" applyFont="1" applyFill="1" applyBorder="1" applyAlignment="1" applyProtection="1">
      <alignment horizontal="center" vertical="center"/>
      <protection locked="0"/>
    </xf>
    <xf numFmtId="0" fontId="19" fillId="7" borderId="21" xfId="0" applyFont="1" applyFill="1" applyBorder="1" applyAlignment="1" applyProtection="1">
      <alignment horizontal="center" vertical="center"/>
      <protection locked="0"/>
    </xf>
    <xf numFmtId="0" fontId="19" fillId="7" borderId="22" xfId="0" applyFont="1" applyFill="1" applyBorder="1" applyAlignment="1" applyProtection="1">
      <alignment horizontal="center" vertical="center"/>
      <protection locked="0"/>
    </xf>
    <xf numFmtId="0" fontId="22" fillId="10" borderId="15" xfId="0" applyFont="1" applyFill="1" applyBorder="1" applyAlignment="1">
      <alignment horizontal="center"/>
    </xf>
    <xf numFmtId="0" fontId="22" fillId="10" borderId="16" xfId="0" applyFont="1" applyFill="1" applyBorder="1" applyAlignment="1">
      <alignment horizontal="center"/>
    </xf>
    <xf numFmtId="0" fontId="22" fillId="10" borderId="17" xfId="0" applyFont="1" applyFill="1" applyBorder="1" applyAlignment="1">
      <alignment horizontal="center"/>
    </xf>
    <xf numFmtId="0" fontId="22" fillId="10" borderId="18" xfId="0" applyFont="1" applyFill="1" applyBorder="1" applyAlignment="1">
      <alignment horizontal="center"/>
    </xf>
    <xf numFmtId="0" fontId="22" fillId="10" borderId="0" xfId="0" applyFont="1" applyFill="1" applyAlignment="1">
      <alignment horizontal="center"/>
    </xf>
    <xf numFmtId="0" fontId="22" fillId="10" borderId="19" xfId="0" applyFont="1" applyFill="1" applyBorder="1" applyAlignment="1">
      <alignment horizontal="center"/>
    </xf>
    <xf numFmtId="165" fontId="22" fillId="10" borderId="18" xfId="0" applyNumberFormat="1" applyFont="1" applyFill="1" applyBorder="1" applyAlignment="1">
      <alignment horizontal="center"/>
    </xf>
    <xf numFmtId="165" fontId="22" fillId="10" borderId="0" xfId="0" applyNumberFormat="1" applyFont="1" applyFill="1" applyAlignment="1">
      <alignment horizontal="center"/>
    </xf>
    <xf numFmtId="165" fontId="22" fillId="10" borderId="19" xfId="0" applyNumberFormat="1" applyFont="1" applyFill="1" applyBorder="1" applyAlignment="1">
      <alignment horizontal="center"/>
    </xf>
    <xf numFmtId="0" fontId="16" fillId="0" borderId="9" xfId="0" applyFont="1" applyBorder="1" applyAlignment="1" applyProtection="1">
      <alignment horizontal="left"/>
      <protection locked="0"/>
    </xf>
    <xf numFmtId="0" fontId="16" fillId="0" borderId="10" xfId="0" applyFont="1" applyBorder="1" applyAlignment="1" applyProtection="1">
      <alignment horizontal="left"/>
      <protection locked="0"/>
    </xf>
    <xf numFmtId="0" fontId="16" fillId="0" borderId="11" xfId="0" applyFont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left"/>
      <protection locked="0"/>
    </xf>
    <xf numFmtId="0" fontId="16" fillId="0" borderId="13" xfId="0" applyFont="1" applyBorder="1" applyAlignment="1" applyProtection="1">
      <alignment horizontal="left"/>
      <protection locked="0"/>
    </xf>
    <xf numFmtId="0" fontId="16" fillId="0" borderId="14" xfId="0" applyFont="1" applyBorder="1" applyAlignment="1" applyProtection="1">
      <alignment horizontal="left"/>
      <protection locked="0"/>
    </xf>
    <xf numFmtId="0" fontId="22" fillId="10" borderId="20" xfId="0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/>
    </xf>
    <xf numFmtId="0" fontId="22" fillId="10" borderId="22" xfId="0" applyFont="1" applyFill="1" applyBorder="1" applyAlignment="1">
      <alignment horizontal="center"/>
    </xf>
    <xf numFmtId="0" fontId="18" fillId="7" borderId="15" xfId="0" applyFont="1" applyFill="1" applyBorder="1" applyAlignment="1" applyProtection="1">
      <alignment horizontal="center" vertical="center"/>
      <protection locked="0"/>
    </xf>
    <xf numFmtId="0" fontId="18" fillId="7" borderId="16" xfId="0" applyFont="1" applyFill="1" applyBorder="1" applyAlignment="1" applyProtection="1">
      <alignment horizontal="center" vertical="center"/>
      <protection locked="0"/>
    </xf>
    <xf numFmtId="0" fontId="18" fillId="7" borderId="17" xfId="0" applyFont="1" applyFill="1" applyBorder="1" applyAlignment="1" applyProtection="1">
      <alignment horizontal="center" vertical="center"/>
      <protection locked="0"/>
    </xf>
    <xf numFmtId="0" fontId="18" fillId="7" borderId="18" xfId="0" applyFont="1" applyFill="1" applyBorder="1" applyAlignment="1" applyProtection="1">
      <alignment horizontal="center" vertical="center"/>
      <protection locked="0"/>
    </xf>
    <xf numFmtId="0" fontId="18" fillId="7" borderId="0" xfId="0" applyFont="1" applyFill="1" applyAlignment="1" applyProtection="1">
      <alignment horizontal="center" vertical="center"/>
      <protection locked="0"/>
    </xf>
    <xf numFmtId="0" fontId="18" fillId="7" borderId="19" xfId="0" applyFont="1" applyFill="1" applyBorder="1" applyAlignment="1" applyProtection="1">
      <alignment horizontal="center" vertical="center"/>
      <protection locked="0"/>
    </xf>
    <xf numFmtId="0" fontId="0" fillId="41" borderId="0" xfId="0" applyFill="1"/>
    <xf numFmtId="0" fontId="4" fillId="3" borderId="0" xfId="0" applyFont="1" applyFill="1" applyAlignment="1" applyProtection="1">
      <alignment horizontal="left"/>
      <protection locked="0"/>
    </xf>
    <xf numFmtId="0" fontId="2" fillId="41" borderId="0" xfId="0" applyFont="1" applyFill="1" applyProtection="1">
      <protection locked="0"/>
    </xf>
    <xf numFmtId="0" fontId="14" fillId="41" borderId="0" xfId="0" applyFont="1" applyFill="1" applyAlignment="1" applyProtection="1">
      <alignment horizontal="center" vertical="center" wrapText="1"/>
      <protection locked="0"/>
    </xf>
    <xf numFmtId="0" fontId="16" fillId="0" borderId="7" xfId="0" applyFont="1" applyBorder="1" applyAlignment="1" applyProtection="1">
      <alignment horizontal="left"/>
      <protection locked="0"/>
    </xf>
    <xf numFmtId="0" fontId="16" fillId="0" borderId="8" xfId="0" applyFont="1" applyBorder="1" applyAlignment="1" applyProtection="1">
      <alignment horizontal="left"/>
      <protection locked="0"/>
    </xf>
    <xf numFmtId="0" fontId="4" fillId="3" borderId="2" xfId="0" applyFont="1" applyFill="1" applyBorder="1" applyAlignment="1" applyProtection="1">
      <alignment horizontal="left"/>
      <protection locked="0"/>
    </xf>
    <xf numFmtId="0" fontId="8" fillId="41" borderId="0" xfId="0" applyFont="1" applyFill="1" applyAlignment="1">
      <alignment horizontal="center" vertical="center"/>
    </xf>
    <xf numFmtId="0" fontId="6" fillId="40" borderId="0" xfId="0" applyFont="1" applyFill="1" applyAlignment="1" applyProtection="1">
      <alignment horizontal="center"/>
      <protection locked="0"/>
    </xf>
    <xf numFmtId="0" fontId="2" fillId="41" borderId="0" xfId="0" applyFont="1" applyFill="1" applyAlignment="1" applyProtection="1">
      <alignment horizontal="center" vertical="center" wrapText="1"/>
      <protection locked="0"/>
    </xf>
    <xf numFmtId="0" fontId="25" fillId="12" borderId="26" xfId="0" applyFont="1" applyFill="1" applyBorder="1" applyAlignment="1" applyProtection="1">
      <alignment horizontal="center" vertical="center" wrapText="1"/>
      <protection locked="0"/>
    </xf>
    <xf numFmtId="0" fontId="25" fillId="12" borderId="35" xfId="0" applyFont="1" applyFill="1" applyBorder="1" applyAlignment="1" applyProtection="1">
      <alignment horizontal="center" vertical="center" wrapText="1"/>
      <protection locked="0"/>
    </xf>
    <xf numFmtId="0" fontId="25" fillId="12" borderId="29" xfId="0" applyFont="1" applyFill="1" applyBorder="1" applyAlignment="1" applyProtection="1">
      <alignment horizontal="center" vertical="center" wrapText="1"/>
      <protection locked="0"/>
    </xf>
    <xf numFmtId="0" fontId="25" fillId="12" borderId="36" xfId="0" applyFont="1" applyFill="1" applyBorder="1" applyAlignment="1" applyProtection="1">
      <alignment horizontal="center" vertical="center" wrapText="1"/>
      <protection locked="0"/>
    </xf>
    <xf numFmtId="9" fontId="7" fillId="12" borderId="28" xfId="0" applyNumberFormat="1" applyFont="1" applyFill="1" applyBorder="1" applyAlignment="1" applyProtection="1">
      <alignment horizontal="center" vertical="center"/>
      <protection locked="0"/>
    </xf>
    <xf numFmtId="9" fontId="7" fillId="12" borderId="26" xfId="0" applyNumberFormat="1" applyFont="1" applyFill="1" applyBorder="1" applyAlignment="1" applyProtection="1">
      <alignment horizontal="center" vertical="center"/>
      <protection locked="0"/>
    </xf>
    <xf numFmtId="0" fontId="26" fillId="0" borderId="2" xfId="0" applyFont="1" applyBorder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29" fillId="12" borderId="4" xfId="0" applyFont="1" applyFill="1" applyBorder="1" applyAlignment="1" applyProtection="1">
      <alignment horizontal="center" textRotation="90" wrapText="1"/>
      <protection locked="0"/>
    </xf>
    <xf numFmtId="0" fontId="29" fillId="12" borderId="30" xfId="0" applyFont="1" applyFill="1" applyBorder="1" applyAlignment="1" applyProtection="1">
      <alignment horizontal="center" textRotation="90" wrapText="1"/>
      <protection locked="0"/>
    </xf>
    <xf numFmtId="0" fontId="26" fillId="0" borderId="26" xfId="0" applyFont="1" applyBorder="1" applyAlignment="1" applyProtection="1">
      <alignment horizontal="center" vertical="center"/>
      <protection locked="0"/>
    </xf>
    <xf numFmtId="0" fontId="26" fillId="0" borderId="31" xfId="0" applyFont="1" applyBorder="1" applyAlignment="1" applyProtection="1">
      <alignment horizontal="center" vertical="center"/>
      <protection locked="0"/>
    </xf>
    <xf numFmtId="0" fontId="26" fillId="0" borderId="32" xfId="0" applyFont="1" applyBorder="1" applyAlignment="1" applyProtection="1">
      <alignment horizontal="center" vertical="center"/>
      <protection locked="0"/>
    </xf>
    <xf numFmtId="0" fontId="27" fillId="12" borderId="27" xfId="0" applyFont="1" applyFill="1" applyBorder="1" applyAlignment="1" applyProtection="1">
      <alignment horizontal="center" vertical="center" textRotation="90" wrapText="1"/>
      <protection locked="0"/>
    </xf>
    <xf numFmtId="0" fontId="27" fillId="12" borderId="33" xfId="0" applyFont="1" applyFill="1" applyBorder="1" applyAlignment="1" applyProtection="1">
      <alignment horizontal="center" vertical="center" textRotation="90" wrapText="1"/>
      <protection locked="0"/>
    </xf>
    <xf numFmtId="0" fontId="27" fillId="12" borderId="37" xfId="0" applyFont="1" applyFill="1" applyBorder="1" applyAlignment="1" applyProtection="1">
      <alignment horizontal="center" vertical="center" textRotation="90" wrapText="1"/>
      <protection locked="0"/>
    </xf>
    <xf numFmtId="0" fontId="27" fillId="12" borderId="38" xfId="0" applyFont="1" applyFill="1" applyBorder="1" applyAlignment="1" applyProtection="1">
      <alignment horizontal="center" vertical="center" textRotation="90" wrapText="1"/>
      <protection locked="0"/>
    </xf>
    <xf numFmtId="0" fontId="26" fillId="11" borderId="2" xfId="0" applyFont="1" applyFill="1" applyBorder="1" applyAlignment="1" applyProtection="1">
      <alignment horizontal="center" wrapText="1"/>
      <protection locked="0"/>
    </xf>
    <xf numFmtId="0" fontId="26" fillId="11" borderId="0" xfId="0" applyFont="1" applyFill="1" applyAlignment="1" applyProtection="1">
      <alignment horizontal="center" wrapText="1"/>
      <protection locked="0"/>
    </xf>
    <xf numFmtId="0" fontId="26" fillId="11" borderId="59" xfId="0" applyFont="1" applyFill="1" applyBorder="1" applyAlignment="1" applyProtection="1">
      <alignment horizontal="center" wrapText="1"/>
      <protection locked="0"/>
    </xf>
    <xf numFmtId="0" fontId="23" fillId="11" borderId="0" xfId="0" applyFont="1" applyFill="1" applyAlignment="1" applyProtection="1">
      <alignment horizontal="center"/>
      <protection locked="0"/>
    </xf>
    <xf numFmtId="0" fontId="2" fillId="9" borderId="48" xfId="0" applyFont="1" applyFill="1" applyBorder="1" applyAlignment="1" applyProtection="1">
      <alignment horizontal="center"/>
      <protection locked="0"/>
    </xf>
    <xf numFmtId="0" fontId="1" fillId="9" borderId="48" xfId="0" applyFont="1" applyFill="1" applyBorder="1" applyAlignment="1" applyProtection="1">
      <alignment horizontal="center" vertical="center"/>
      <protection locked="0"/>
    </xf>
    <xf numFmtId="0" fontId="0" fillId="9" borderId="48" xfId="0" applyFill="1" applyBorder="1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0" fontId="25" fillId="12" borderId="4" xfId="0" applyFont="1" applyFill="1" applyBorder="1" applyAlignment="1" applyProtection="1">
      <alignment horizontal="center" vertical="center"/>
      <protection locked="0"/>
    </xf>
    <xf numFmtId="0" fontId="25" fillId="12" borderId="30" xfId="0" applyFont="1" applyFill="1" applyBorder="1" applyAlignment="1" applyProtection="1">
      <alignment horizontal="center" vertical="center"/>
      <protection locked="0"/>
    </xf>
    <xf numFmtId="0" fontId="25" fillId="12" borderId="35" xfId="0" applyFont="1" applyFill="1" applyBorder="1" applyAlignment="1" applyProtection="1">
      <alignment horizontal="center" vertical="center"/>
      <protection locked="0"/>
    </xf>
    <xf numFmtId="0" fontId="25" fillId="12" borderId="40" xfId="0" applyFont="1" applyFill="1" applyBorder="1" applyAlignment="1" applyProtection="1">
      <alignment horizontal="center" vertical="center"/>
      <protection locked="0"/>
    </xf>
    <xf numFmtId="0" fontId="26" fillId="11" borderId="24" xfId="0" applyFont="1" applyFill="1" applyBorder="1" applyAlignment="1" applyProtection="1">
      <alignment horizontal="center" wrapText="1"/>
      <protection locked="0"/>
    </xf>
    <xf numFmtId="0" fontId="26" fillId="11" borderId="25" xfId="0" applyFont="1" applyFill="1" applyBorder="1" applyAlignment="1" applyProtection="1">
      <alignment horizontal="center" wrapText="1"/>
      <protection locked="0"/>
    </xf>
    <xf numFmtId="0" fontId="10" fillId="9" borderId="48" xfId="0" applyFont="1" applyFill="1" applyBorder="1" applyAlignment="1" applyProtection="1">
      <alignment horizontal="center"/>
      <protection locked="0"/>
    </xf>
    <xf numFmtId="0" fontId="16" fillId="9" borderId="54" xfId="0" applyFont="1" applyFill="1" applyBorder="1" applyAlignment="1" applyProtection="1">
      <alignment horizontal="center"/>
      <protection locked="0"/>
    </xf>
    <xf numFmtId="0" fontId="16" fillId="9" borderId="55" xfId="0" applyFont="1" applyFill="1" applyBorder="1" applyAlignment="1" applyProtection="1">
      <alignment horizontal="center"/>
      <protection locked="0"/>
    </xf>
    <xf numFmtId="0" fontId="31" fillId="17" borderId="0" xfId="0" applyFont="1" applyFill="1" applyAlignment="1" applyProtection="1">
      <alignment horizontal="center"/>
      <protection locked="0"/>
    </xf>
    <xf numFmtId="0" fontId="31" fillId="17" borderId="60" xfId="0" applyFont="1" applyFill="1" applyBorder="1" applyAlignment="1" applyProtection="1">
      <alignment horizontal="center"/>
      <protection locked="0"/>
    </xf>
    <xf numFmtId="0" fontId="28" fillId="24" borderId="23" xfId="0" applyFont="1" applyFill="1" applyBorder="1" applyAlignment="1">
      <alignment horizontal="center" vertical="center" textRotation="255" wrapText="1"/>
    </xf>
    <xf numFmtId="0" fontId="28" fillId="20" borderId="23" xfId="0" applyFont="1" applyFill="1" applyBorder="1" applyAlignment="1">
      <alignment horizontal="center" vertical="center"/>
    </xf>
    <xf numFmtId="0" fontId="29" fillId="19" borderId="23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34" fillId="0" borderId="53" xfId="0" applyFont="1" applyBorder="1" applyAlignment="1" applyProtection="1">
      <alignment horizontal="center"/>
      <protection locked="0"/>
    </xf>
    <xf numFmtId="0" fontId="34" fillId="0" borderId="54" xfId="0" applyFont="1" applyBorder="1" applyAlignment="1" applyProtection="1">
      <alignment horizontal="center"/>
      <protection locked="0"/>
    </xf>
    <xf numFmtId="0" fontId="34" fillId="0" borderId="55" xfId="0" applyFont="1" applyBorder="1" applyAlignment="1" applyProtection="1">
      <alignment horizontal="center"/>
      <protection locked="0"/>
    </xf>
    <xf numFmtId="0" fontId="28" fillId="18" borderId="23" xfId="0" applyFont="1" applyFill="1" applyBorder="1" applyAlignment="1" applyProtection="1">
      <alignment horizontal="center" vertical="center"/>
      <protection locked="0"/>
    </xf>
    <xf numFmtId="9" fontId="28" fillId="21" borderId="23" xfId="0" applyNumberFormat="1" applyFont="1" applyFill="1" applyBorder="1" applyAlignment="1">
      <alignment horizontal="center" vertical="center" textRotation="90" wrapText="1"/>
    </xf>
    <xf numFmtId="9" fontId="28" fillId="30" borderId="23" xfId="0" applyNumberFormat="1" applyFont="1" applyFill="1" applyBorder="1" applyAlignment="1">
      <alignment horizontal="center" vertical="center" textRotation="90" wrapText="1"/>
    </xf>
    <xf numFmtId="0" fontId="28" fillId="30" borderId="23" xfId="0" applyFont="1" applyFill="1" applyBorder="1" applyAlignment="1">
      <alignment horizontal="center" vertical="center" textRotation="90" wrapText="1"/>
    </xf>
    <xf numFmtId="0" fontId="29" fillId="12" borderId="23" xfId="0" applyFont="1" applyFill="1" applyBorder="1" applyAlignment="1">
      <alignment horizontal="center" vertical="center" wrapText="1"/>
    </xf>
    <xf numFmtId="0" fontId="28" fillId="29" borderId="23" xfId="0" applyFont="1" applyFill="1" applyBorder="1" applyAlignment="1">
      <alignment horizontal="center" vertical="center" textRotation="90" wrapText="1"/>
    </xf>
    <xf numFmtId="0" fontId="7" fillId="9" borderId="23" xfId="0" applyFont="1" applyFill="1" applyBorder="1"/>
    <xf numFmtId="0" fontId="29" fillId="18" borderId="93" xfId="0" applyFont="1" applyFill="1" applyBorder="1" applyAlignment="1" applyProtection="1">
      <alignment horizontal="center" vertical="center" textRotation="90" wrapText="1"/>
      <protection locked="0"/>
    </xf>
    <xf numFmtId="0" fontId="29" fillId="18" borderId="94" xfId="0" applyFont="1" applyFill="1" applyBorder="1" applyAlignment="1" applyProtection="1">
      <alignment horizontal="center" vertical="center" textRotation="90" wrapText="1"/>
      <protection locked="0"/>
    </xf>
    <xf numFmtId="0" fontId="29" fillId="18" borderId="95" xfId="0" applyFont="1" applyFill="1" applyBorder="1" applyAlignment="1" applyProtection="1">
      <alignment horizontal="center" vertical="center" textRotation="90" wrapText="1"/>
      <protection locked="0"/>
    </xf>
    <xf numFmtId="9" fontId="28" fillId="22" borderId="23" xfId="0" applyNumberFormat="1" applyFont="1" applyFill="1" applyBorder="1" applyAlignment="1">
      <alignment horizontal="center" vertical="center"/>
    </xf>
    <xf numFmtId="0" fontId="26" fillId="23" borderId="23" xfId="0" applyFont="1" applyFill="1" applyBorder="1" applyAlignment="1">
      <alignment horizontal="center" vertical="center"/>
    </xf>
    <xf numFmtId="0" fontId="28" fillId="27" borderId="23" xfId="0" applyFont="1" applyFill="1" applyBorder="1" applyAlignment="1" applyProtection="1">
      <alignment horizontal="center" vertical="center" textRotation="89"/>
      <protection locked="0"/>
    </xf>
    <xf numFmtId="0" fontId="7" fillId="27" borderId="23" xfId="0" applyFont="1" applyFill="1" applyBorder="1" applyProtection="1">
      <protection locked="0"/>
    </xf>
    <xf numFmtId="0" fontId="28" fillId="26" borderId="23" xfId="0" applyFont="1" applyFill="1" applyBorder="1" applyAlignment="1">
      <alignment horizontal="center" vertical="center" textRotation="90" wrapText="1"/>
    </xf>
    <xf numFmtId="0" fontId="7" fillId="24" borderId="23" xfId="0" applyFont="1" applyFill="1" applyBorder="1"/>
    <xf numFmtId="0" fontId="28" fillId="27" borderId="23" xfId="0" applyFont="1" applyFill="1" applyBorder="1" applyAlignment="1">
      <alignment horizontal="center" vertical="center" textRotation="90" wrapText="1"/>
    </xf>
    <xf numFmtId="0" fontId="7" fillId="27" borderId="23" xfId="0" applyFont="1" applyFill="1" applyBorder="1" applyAlignment="1">
      <alignment wrapText="1"/>
    </xf>
    <xf numFmtId="0" fontId="30" fillId="11" borderId="0" xfId="0" applyFont="1" applyFill="1" applyAlignment="1" applyProtection="1">
      <alignment horizontal="center" wrapText="1"/>
      <protection locked="0"/>
    </xf>
    <xf numFmtId="0" fontId="33" fillId="9" borderId="53" xfId="0" applyFont="1" applyFill="1" applyBorder="1" applyAlignment="1" applyProtection="1">
      <alignment horizontal="center"/>
      <protection locked="0"/>
    </xf>
    <xf numFmtId="0" fontId="33" fillId="9" borderId="54" xfId="0" applyFont="1" applyFill="1" applyBorder="1" applyAlignment="1" applyProtection="1">
      <alignment horizontal="center"/>
      <protection locked="0"/>
    </xf>
    <xf numFmtId="0" fontId="33" fillId="9" borderId="55" xfId="0" applyFont="1" applyFill="1" applyBorder="1" applyAlignment="1" applyProtection="1">
      <alignment horizontal="center"/>
      <protection locked="0"/>
    </xf>
    <xf numFmtId="0" fontId="34" fillId="9" borderId="53" xfId="0" applyFont="1" applyFill="1" applyBorder="1" applyAlignment="1" applyProtection="1">
      <alignment horizontal="center"/>
      <protection locked="0"/>
    </xf>
    <xf numFmtId="0" fontId="34" fillId="9" borderId="54" xfId="0" applyFont="1" applyFill="1" applyBorder="1" applyAlignment="1" applyProtection="1">
      <alignment horizontal="center"/>
      <protection locked="0"/>
    </xf>
    <xf numFmtId="0" fontId="34" fillId="9" borderId="55" xfId="0" applyFont="1" applyFill="1" applyBorder="1" applyAlignment="1" applyProtection="1">
      <alignment horizontal="center"/>
      <protection locked="0"/>
    </xf>
    <xf numFmtId="0" fontId="32" fillId="9" borderId="53" xfId="0" applyFont="1" applyFill="1" applyBorder="1" applyAlignment="1" applyProtection="1">
      <alignment horizontal="center"/>
      <protection locked="0"/>
    </xf>
    <xf numFmtId="0" fontId="32" fillId="9" borderId="54" xfId="0" applyFont="1" applyFill="1" applyBorder="1" applyAlignment="1" applyProtection="1">
      <alignment horizontal="center"/>
      <protection locked="0"/>
    </xf>
    <xf numFmtId="0" fontId="32" fillId="9" borderId="55" xfId="0" applyFont="1" applyFill="1" applyBorder="1" applyAlignment="1" applyProtection="1">
      <alignment horizontal="center"/>
      <protection locked="0"/>
    </xf>
    <xf numFmtId="0" fontId="32" fillId="9" borderId="23" xfId="0" applyFont="1" applyFill="1" applyBorder="1" applyAlignment="1" applyProtection="1">
      <alignment horizontal="center"/>
      <protection locked="0"/>
    </xf>
    <xf numFmtId="14" fontId="0" fillId="9" borderId="0" xfId="0" applyNumberFormat="1" applyFill="1" applyAlignment="1" applyProtection="1">
      <alignment horizontal="center"/>
      <protection locked="0"/>
    </xf>
    <xf numFmtId="0" fontId="35" fillId="9" borderId="23" xfId="0" applyFont="1" applyFill="1" applyBorder="1" applyAlignment="1" applyProtection="1">
      <alignment horizontal="center"/>
      <protection locked="0"/>
    </xf>
    <xf numFmtId="0" fontId="0" fillId="0" borderId="61" xfId="0" applyBorder="1" applyAlignment="1" applyProtection="1">
      <alignment horizontal="center" vertical="center"/>
      <protection locked="0"/>
    </xf>
    <xf numFmtId="0" fontId="2" fillId="0" borderId="61" xfId="0" applyFont="1" applyBorder="1" applyAlignment="1" applyProtection="1">
      <alignment horizontal="center" vertical="center"/>
      <protection locked="0"/>
    </xf>
    <xf numFmtId="0" fontId="2" fillId="0" borderId="61" xfId="0" applyFont="1" applyBorder="1" applyAlignment="1" applyProtection="1">
      <alignment horizontal="center" vertical="center" wrapText="1"/>
      <protection locked="0"/>
    </xf>
    <xf numFmtId="0" fontId="2" fillId="0" borderId="61" xfId="0" applyFont="1" applyBorder="1" applyAlignment="1" applyProtection="1">
      <alignment horizontal="center"/>
      <protection locked="0"/>
    </xf>
    <xf numFmtId="0" fontId="0" fillId="0" borderId="61" xfId="0" applyBorder="1" applyAlignment="1" applyProtection="1">
      <alignment horizontal="center"/>
      <protection locked="0"/>
    </xf>
    <xf numFmtId="0" fontId="0" fillId="0" borderId="62" xfId="0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61" xfId="0" applyBorder="1" applyAlignment="1" applyProtection="1">
      <alignment horizontal="center" vertical="center" wrapText="1"/>
      <protection locked="0"/>
    </xf>
    <xf numFmtId="0" fontId="16" fillId="0" borderId="54" xfId="0" applyFont="1" applyBorder="1" applyAlignment="1" applyProtection="1">
      <alignment horizontal="center"/>
      <protection locked="0"/>
    </xf>
    <xf numFmtId="0" fontId="16" fillId="0" borderId="55" xfId="0" applyFont="1" applyBorder="1" applyAlignment="1" applyProtection="1">
      <alignment horizontal="center"/>
      <protection locked="0"/>
    </xf>
    <xf numFmtId="9" fontId="28" fillId="30" borderId="23" xfId="0" applyNumberFormat="1" applyFont="1" applyFill="1" applyBorder="1" applyAlignment="1" applyProtection="1">
      <alignment horizontal="center" vertical="center" textRotation="90" wrapText="1"/>
      <protection locked="0"/>
    </xf>
    <xf numFmtId="0" fontId="28" fillId="30" borderId="23" xfId="0" applyFont="1" applyFill="1" applyBorder="1" applyAlignment="1" applyProtection="1">
      <alignment horizontal="center" vertical="center" textRotation="90" wrapText="1"/>
      <protection locked="0"/>
    </xf>
    <xf numFmtId="0" fontId="28" fillId="12" borderId="23" xfId="0" applyFont="1" applyFill="1" applyBorder="1" applyAlignment="1" applyProtection="1">
      <alignment horizontal="center" vertical="center"/>
      <protection locked="0"/>
    </xf>
    <xf numFmtId="0" fontId="28" fillId="26" borderId="23" xfId="0" applyFont="1" applyFill="1" applyBorder="1" applyAlignment="1" applyProtection="1">
      <alignment horizontal="center" vertical="center" textRotation="90" wrapText="1"/>
      <protection locked="0"/>
    </xf>
    <xf numFmtId="0" fontId="7" fillId="24" borderId="23" xfId="0" applyFont="1" applyFill="1" applyBorder="1" applyProtection="1">
      <protection locked="0"/>
    </xf>
    <xf numFmtId="0" fontId="29" fillId="19" borderId="23" xfId="0" applyFont="1" applyFill="1" applyBorder="1" applyAlignment="1" applyProtection="1">
      <alignment horizontal="center" vertical="center"/>
      <protection locked="0"/>
    </xf>
    <xf numFmtId="0" fontId="28" fillId="20" borderId="23" xfId="0" applyFont="1" applyFill="1" applyBorder="1" applyAlignment="1" applyProtection="1">
      <alignment horizontal="center" vertical="center"/>
      <protection locked="0"/>
    </xf>
    <xf numFmtId="0" fontId="28" fillId="24" borderId="23" xfId="0" applyFont="1" applyFill="1" applyBorder="1" applyAlignment="1" applyProtection="1">
      <alignment horizontal="center" vertical="center" textRotation="255" wrapText="1"/>
      <protection locked="0"/>
    </xf>
    <xf numFmtId="0" fontId="29" fillId="12" borderId="23" xfId="0" applyFont="1" applyFill="1" applyBorder="1" applyAlignment="1" applyProtection="1">
      <alignment horizontal="center" vertical="center" wrapText="1"/>
      <protection locked="0"/>
    </xf>
    <xf numFmtId="9" fontId="28" fillId="21" borderId="23" xfId="0" applyNumberFormat="1" applyFont="1" applyFill="1" applyBorder="1" applyAlignment="1" applyProtection="1">
      <alignment horizontal="center" vertical="center" textRotation="90" wrapText="1"/>
      <protection locked="0"/>
    </xf>
    <xf numFmtId="9" fontId="28" fillId="22" borderId="23" xfId="0" applyNumberFormat="1" applyFont="1" applyFill="1" applyBorder="1" applyAlignment="1" applyProtection="1">
      <alignment horizontal="center" vertical="center"/>
      <protection locked="0"/>
    </xf>
    <xf numFmtId="0" fontId="26" fillId="23" borderId="23" xfId="0" applyFont="1" applyFill="1" applyBorder="1" applyAlignment="1" applyProtection="1">
      <alignment horizontal="center" vertical="center"/>
      <protection locked="0"/>
    </xf>
    <xf numFmtId="0" fontId="28" fillId="27" borderId="23" xfId="0" applyFont="1" applyFill="1" applyBorder="1" applyAlignment="1" applyProtection="1">
      <alignment horizontal="center" vertical="center" textRotation="90" wrapText="1"/>
      <protection locked="0"/>
    </xf>
    <xf numFmtId="0" fontId="7" fillId="27" borderId="23" xfId="0" applyFont="1" applyFill="1" applyBorder="1" applyAlignment="1" applyProtection="1">
      <alignment wrapText="1"/>
      <protection locked="0"/>
    </xf>
    <xf numFmtId="0" fontId="28" fillId="29" borderId="23" xfId="0" applyFont="1" applyFill="1" applyBorder="1" applyAlignment="1" applyProtection="1">
      <alignment horizontal="center" vertical="center" textRotation="90" wrapText="1"/>
      <protection locked="0"/>
    </xf>
    <xf numFmtId="0" fontId="7" fillId="9" borderId="23" xfId="0" applyFont="1" applyFill="1" applyBorder="1" applyProtection="1">
      <protection locked="0"/>
    </xf>
    <xf numFmtId="0" fontId="29" fillId="12" borderId="4" xfId="0" applyFont="1" applyFill="1" applyBorder="1" applyAlignment="1">
      <alignment horizontal="center" textRotation="90" wrapText="1"/>
    </xf>
    <xf numFmtId="0" fontId="29" fillId="12" borderId="30" xfId="0" applyFont="1" applyFill="1" applyBorder="1" applyAlignment="1">
      <alignment horizontal="center" textRotation="90" wrapText="1"/>
    </xf>
    <xf numFmtId="0" fontId="16" fillId="9" borderId="53" xfId="0" applyFont="1" applyFill="1" applyBorder="1" applyAlignment="1" applyProtection="1">
      <alignment horizontal="center"/>
      <protection locked="0"/>
    </xf>
    <xf numFmtId="2" fontId="4" fillId="33" borderId="24" xfId="0" applyNumberFormat="1" applyFont="1" applyFill="1" applyBorder="1" applyAlignment="1">
      <alignment horizontal="center"/>
    </xf>
    <xf numFmtId="2" fontId="4" fillId="33" borderId="25" xfId="0" applyNumberFormat="1" applyFont="1" applyFill="1" applyBorder="1" applyAlignment="1">
      <alignment horizontal="center"/>
    </xf>
    <xf numFmtId="2" fontId="4" fillId="33" borderId="111" xfId="0" applyNumberFormat="1" applyFont="1" applyFill="1" applyBorder="1" applyAlignment="1">
      <alignment horizontal="center"/>
    </xf>
    <xf numFmtId="0" fontId="38" fillId="11" borderId="61" xfId="0" applyFont="1" applyFill="1" applyBorder="1" applyAlignment="1">
      <alignment horizontal="center" vertical="center" textRotation="90" wrapText="1"/>
    </xf>
    <xf numFmtId="0" fontId="38" fillId="11" borderId="74" xfId="0" applyFont="1" applyFill="1" applyBorder="1" applyAlignment="1">
      <alignment horizontal="center" vertical="center" textRotation="90" wrapText="1"/>
    </xf>
    <xf numFmtId="0" fontId="14" fillId="11" borderId="4" xfId="0" applyFont="1" applyFill="1" applyBorder="1" applyAlignment="1" applyProtection="1">
      <alignment horizontal="center" textRotation="90"/>
      <protection locked="0"/>
    </xf>
    <xf numFmtId="0" fontId="14" fillId="11" borderId="30" xfId="0" applyFont="1" applyFill="1" applyBorder="1" applyAlignment="1" applyProtection="1">
      <alignment horizontal="center" textRotation="90"/>
      <protection locked="0"/>
    </xf>
    <xf numFmtId="0" fontId="14" fillId="11" borderId="6" xfId="0" applyFont="1" applyFill="1" applyBorder="1" applyAlignment="1" applyProtection="1">
      <alignment horizontal="center" textRotation="90"/>
      <protection locked="0"/>
    </xf>
    <xf numFmtId="0" fontId="35" fillId="9" borderId="32" xfId="0" applyFont="1" applyFill="1" applyBorder="1" applyAlignment="1" applyProtection="1">
      <alignment horizontal="center"/>
      <protection locked="0"/>
    </xf>
    <xf numFmtId="0" fontId="35" fillId="9" borderId="0" xfId="0" applyFont="1" applyFill="1" applyBorder="1" applyAlignment="1" applyProtection="1">
      <alignment horizontal="center"/>
      <protection locked="0"/>
    </xf>
    <xf numFmtId="0" fontId="34" fillId="9" borderId="0" xfId="0" applyFont="1" applyFill="1" applyBorder="1" applyAlignment="1" applyProtection="1">
      <alignment horizontal="center"/>
      <protection locked="0"/>
    </xf>
    <xf numFmtId="0" fontId="39" fillId="11" borderId="72" xfId="0" applyFont="1" applyFill="1" applyBorder="1" applyAlignment="1" applyProtection="1">
      <alignment horizontal="center" vertical="center"/>
      <protection locked="0"/>
    </xf>
    <xf numFmtId="0" fontId="39" fillId="11" borderId="76" xfId="0" applyFont="1" applyFill="1" applyBorder="1" applyAlignment="1" applyProtection="1">
      <alignment horizontal="center" vertical="center"/>
      <protection locked="0"/>
    </xf>
    <xf numFmtId="0" fontId="39" fillId="11" borderId="35" xfId="0" applyFont="1" applyFill="1" applyBorder="1" applyAlignment="1" applyProtection="1">
      <alignment horizontal="center" vertical="center" textRotation="90" wrapText="1"/>
      <protection locked="0"/>
    </xf>
    <xf numFmtId="0" fontId="39" fillId="11" borderId="40" xfId="0" applyFont="1" applyFill="1" applyBorder="1" applyAlignment="1" applyProtection="1">
      <alignment horizontal="center" vertical="center" textRotation="90" wrapText="1"/>
      <protection locked="0"/>
    </xf>
    <xf numFmtId="0" fontId="39" fillId="11" borderId="91" xfId="0" applyFont="1" applyFill="1" applyBorder="1" applyAlignment="1" applyProtection="1">
      <alignment horizontal="center" vertical="center" textRotation="90" wrapText="1"/>
      <protection locked="0"/>
    </xf>
    <xf numFmtId="0" fontId="39" fillId="11" borderId="4" xfId="0" applyFont="1" applyFill="1" applyBorder="1" applyAlignment="1" applyProtection="1">
      <alignment horizontal="center" textRotation="90"/>
      <protection locked="0"/>
    </xf>
    <xf numFmtId="0" fontId="39" fillId="11" borderId="30" xfId="0" applyFont="1" applyFill="1" applyBorder="1" applyAlignment="1" applyProtection="1">
      <alignment horizontal="center" textRotation="90"/>
      <protection locked="0"/>
    </xf>
    <xf numFmtId="0" fontId="39" fillId="11" borderId="6" xfId="0" applyFont="1" applyFill="1" applyBorder="1" applyAlignment="1" applyProtection="1">
      <alignment horizontal="center" textRotation="90"/>
      <protection locked="0"/>
    </xf>
    <xf numFmtId="0" fontId="39" fillId="11" borderId="28" xfId="0" applyFont="1" applyFill="1" applyBorder="1" applyAlignment="1" applyProtection="1">
      <alignment horizontal="center" textRotation="90"/>
      <protection locked="0"/>
    </xf>
    <xf numFmtId="0" fontId="39" fillId="11" borderId="2" xfId="0" applyFont="1" applyFill="1" applyBorder="1" applyAlignment="1" applyProtection="1">
      <alignment horizontal="center" textRotation="90"/>
      <protection locked="0"/>
    </xf>
    <xf numFmtId="0" fontId="39" fillId="11" borderId="31" xfId="0" applyFont="1" applyFill="1" applyBorder="1" applyAlignment="1" applyProtection="1">
      <alignment horizontal="center" textRotation="90"/>
      <protection locked="0"/>
    </xf>
    <xf numFmtId="0" fontId="38" fillId="11" borderId="4" xfId="0" applyFont="1" applyFill="1" applyBorder="1" applyAlignment="1">
      <alignment horizontal="center" vertical="center" textRotation="90"/>
    </xf>
    <xf numFmtId="0" fontId="38" fillId="11" borderId="30" xfId="0" applyFont="1" applyFill="1" applyBorder="1" applyAlignment="1">
      <alignment horizontal="center" vertical="center" textRotation="90"/>
    </xf>
    <xf numFmtId="0" fontId="38" fillId="11" borderId="6" xfId="0" applyFont="1" applyFill="1" applyBorder="1" applyAlignment="1">
      <alignment horizontal="center" vertical="center" textRotation="90"/>
    </xf>
    <xf numFmtId="0" fontId="39" fillId="43" borderId="4" xfId="0" applyFont="1" applyFill="1" applyBorder="1" applyAlignment="1" applyProtection="1">
      <alignment horizontal="center" textRotation="90"/>
      <protection locked="0"/>
    </xf>
    <xf numFmtId="0" fontId="39" fillId="43" borderId="30" xfId="0" applyFont="1" applyFill="1" applyBorder="1" applyAlignment="1" applyProtection="1">
      <alignment horizontal="center" textRotation="90"/>
      <protection locked="0"/>
    </xf>
    <xf numFmtId="0" fontId="39" fillId="43" borderId="6" xfId="0" applyFont="1" applyFill="1" applyBorder="1" applyAlignment="1" applyProtection="1">
      <alignment horizontal="center" textRotation="90"/>
      <protection locked="0"/>
    </xf>
    <xf numFmtId="0" fontId="39" fillId="43" borderId="72" xfId="0" applyFont="1" applyFill="1" applyBorder="1" applyAlignment="1" applyProtection="1">
      <alignment horizontal="center" vertical="center" textRotation="90" wrapText="1"/>
      <protection locked="0"/>
    </xf>
    <xf numFmtId="0" fontId="39" fillId="43" borderId="61" xfId="0" applyFont="1" applyFill="1" applyBorder="1" applyAlignment="1" applyProtection="1">
      <alignment horizontal="center" vertical="center" textRotation="90" wrapText="1"/>
      <protection locked="0"/>
    </xf>
    <xf numFmtId="0" fontId="39" fillId="43" borderId="74" xfId="0" applyFont="1" applyFill="1" applyBorder="1" applyAlignment="1" applyProtection="1">
      <alignment horizontal="center" vertical="center" textRotation="90" wrapText="1"/>
      <protection locked="0"/>
    </xf>
    <xf numFmtId="0" fontId="39" fillId="11" borderId="72" xfId="0" applyFont="1" applyFill="1" applyBorder="1" applyAlignment="1" applyProtection="1">
      <alignment horizontal="center" vertical="center" textRotation="90" wrapText="1"/>
      <protection locked="0"/>
    </xf>
    <xf numFmtId="0" fontId="39" fillId="11" borderId="61" xfId="0" applyFont="1" applyFill="1" applyBorder="1" applyAlignment="1" applyProtection="1">
      <alignment horizontal="center" vertical="center" textRotation="90" wrapText="1"/>
      <protection locked="0"/>
    </xf>
    <xf numFmtId="0" fontId="39" fillId="11" borderId="74" xfId="0" applyFont="1" applyFill="1" applyBorder="1" applyAlignment="1" applyProtection="1">
      <alignment horizontal="center" vertical="center" textRotation="90" wrapText="1"/>
      <protection locked="0"/>
    </xf>
    <xf numFmtId="0" fontId="4" fillId="11" borderId="71" xfId="0" applyFont="1" applyFill="1" applyBorder="1" applyAlignment="1" applyProtection="1">
      <alignment horizontal="center" vertical="center" wrapText="1"/>
      <protection locked="0"/>
    </xf>
    <xf numFmtId="0" fontId="4" fillId="11" borderId="72" xfId="0" applyFont="1" applyFill="1" applyBorder="1" applyAlignment="1" applyProtection="1">
      <alignment horizontal="center" vertical="center" wrapText="1"/>
      <protection locked="0"/>
    </xf>
    <xf numFmtId="0" fontId="4" fillId="11" borderId="73" xfId="0" applyFont="1" applyFill="1" applyBorder="1" applyAlignment="1" applyProtection="1">
      <alignment horizontal="center" vertical="center" wrapText="1"/>
      <protection locked="0"/>
    </xf>
    <xf numFmtId="0" fontId="4" fillId="11" borderId="80" xfId="0" applyFont="1" applyFill="1" applyBorder="1" applyAlignment="1" applyProtection="1">
      <alignment horizontal="center" vertical="center" wrapText="1"/>
      <protection locked="0"/>
    </xf>
    <xf numFmtId="0" fontId="4" fillId="11" borderId="81" xfId="0" applyFont="1" applyFill="1" applyBorder="1" applyAlignment="1" applyProtection="1">
      <alignment horizontal="center" vertical="center" wrapText="1"/>
      <protection locked="0"/>
    </xf>
    <xf numFmtId="0" fontId="4" fillId="11" borderId="82" xfId="0" applyFont="1" applyFill="1" applyBorder="1" applyAlignment="1" applyProtection="1">
      <alignment horizontal="center" vertical="center" wrapText="1"/>
      <protection locked="0"/>
    </xf>
    <xf numFmtId="0" fontId="4" fillId="11" borderId="75" xfId="0" applyFont="1" applyFill="1" applyBorder="1" applyAlignment="1" applyProtection="1">
      <alignment horizontal="center" vertical="center" wrapText="1"/>
      <protection locked="0"/>
    </xf>
    <xf numFmtId="0" fontId="4" fillId="11" borderId="76" xfId="0" applyFont="1" applyFill="1" applyBorder="1" applyAlignment="1" applyProtection="1">
      <alignment horizontal="center" vertical="center" wrapText="1"/>
      <protection locked="0"/>
    </xf>
    <xf numFmtId="0" fontId="4" fillId="11" borderId="83" xfId="0" applyFont="1" applyFill="1" applyBorder="1" applyAlignment="1" applyProtection="1">
      <alignment horizontal="center" vertical="center" wrapText="1"/>
      <protection locked="0"/>
    </xf>
    <xf numFmtId="0" fontId="4" fillId="11" borderId="84" xfId="0" applyFont="1" applyFill="1" applyBorder="1" applyAlignment="1" applyProtection="1">
      <alignment horizontal="center" vertical="center" wrapText="1"/>
      <protection locked="0"/>
    </xf>
    <xf numFmtId="0" fontId="35" fillId="11" borderId="4" xfId="0" applyFont="1" applyFill="1" applyBorder="1" applyAlignment="1" applyProtection="1">
      <alignment horizontal="center" vertical="center" textRotation="90"/>
      <protection locked="0"/>
    </xf>
    <xf numFmtId="0" fontId="35" fillId="11" borderId="30" xfId="0" applyFont="1" applyFill="1" applyBorder="1" applyAlignment="1" applyProtection="1">
      <alignment horizontal="center" vertical="center" textRotation="90"/>
      <protection locked="0"/>
    </xf>
    <xf numFmtId="0" fontId="35" fillId="11" borderId="6" xfId="0" applyFont="1" applyFill="1" applyBorder="1" applyAlignment="1" applyProtection="1">
      <alignment horizontal="center" vertical="center" textRotation="90"/>
      <protection locked="0"/>
    </xf>
    <xf numFmtId="0" fontId="39" fillId="11" borderId="71" xfId="0" applyFont="1" applyFill="1" applyBorder="1" applyAlignment="1" applyProtection="1">
      <alignment horizontal="center"/>
      <protection locked="0"/>
    </xf>
    <xf numFmtId="0" fontId="39" fillId="11" borderId="72" xfId="0" applyFont="1" applyFill="1" applyBorder="1" applyAlignment="1" applyProtection="1">
      <alignment horizontal="center"/>
      <protection locked="0"/>
    </xf>
    <xf numFmtId="0" fontId="38" fillId="11" borderId="113" xfId="0" applyFont="1" applyFill="1" applyBorder="1" applyAlignment="1">
      <alignment horizontal="center" vertical="center" textRotation="90" wrapText="1"/>
    </xf>
    <xf numFmtId="0" fontId="38" fillId="11" borderId="114" xfId="0" applyFont="1" applyFill="1" applyBorder="1" applyAlignment="1">
      <alignment horizontal="center" vertical="center" textRotation="90" wrapText="1"/>
    </xf>
    <xf numFmtId="0" fontId="36" fillId="35" borderId="24" xfId="0" applyFont="1" applyFill="1" applyBorder="1" applyAlignment="1">
      <alignment horizontal="center" vertical="center"/>
    </xf>
    <xf numFmtId="0" fontId="36" fillId="35" borderId="25" xfId="0" applyFont="1" applyFill="1" applyBorder="1" applyAlignment="1">
      <alignment horizontal="center" vertical="center"/>
    </xf>
    <xf numFmtId="0" fontId="36" fillId="35" borderId="63" xfId="0" applyFont="1" applyFill="1" applyBorder="1" applyAlignment="1">
      <alignment horizontal="center" vertical="center"/>
    </xf>
    <xf numFmtId="0" fontId="37" fillId="34" borderId="28" xfId="0" applyFont="1" applyFill="1" applyBorder="1" applyAlignment="1">
      <alignment horizontal="center"/>
    </xf>
    <xf numFmtId="0" fontId="37" fillId="34" borderId="26" xfId="0" applyFont="1" applyFill="1" applyBorder="1" applyAlignment="1">
      <alignment horizontal="center"/>
    </xf>
    <xf numFmtId="0" fontId="37" fillId="34" borderId="35" xfId="0" applyFont="1" applyFill="1" applyBorder="1" applyAlignment="1">
      <alignment horizontal="center"/>
    </xf>
    <xf numFmtId="0" fontId="2" fillId="9" borderId="61" xfId="0" applyFont="1" applyFill="1" applyBorder="1" applyAlignment="1" applyProtection="1">
      <alignment horizontal="center" vertical="center"/>
      <protection locked="0"/>
    </xf>
    <xf numFmtId="0" fontId="14" fillId="9" borderId="61" xfId="0" applyFont="1" applyFill="1" applyBorder="1" applyAlignment="1" applyProtection="1">
      <alignment horizontal="center" vertical="center" wrapText="1"/>
      <protection locked="0"/>
    </xf>
    <xf numFmtId="0" fontId="2" fillId="9" borderId="61" xfId="0" applyFont="1" applyFill="1" applyBorder="1" applyAlignment="1" applyProtection="1">
      <alignment horizontal="center"/>
      <protection locked="0"/>
    </xf>
    <xf numFmtId="0" fontId="33" fillId="9" borderId="26" xfId="0" applyFont="1" applyFill="1" applyBorder="1" applyAlignment="1" applyProtection="1">
      <alignment horizontal="center"/>
      <protection locked="0"/>
    </xf>
    <xf numFmtId="0" fontId="33" fillId="9" borderId="0" xfId="0" applyFont="1" applyFill="1" applyAlignment="1" applyProtection="1">
      <alignment horizontal="center"/>
      <protection locked="0"/>
    </xf>
    <xf numFmtId="0" fontId="33" fillId="9" borderId="32" xfId="0" applyFont="1" applyFill="1" applyBorder="1" applyAlignment="1" applyProtection="1">
      <alignment horizontal="center"/>
      <protection locked="0"/>
    </xf>
    <xf numFmtId="0" fontId="32" fillId="9" borderId="26" xfId="0" applyFont="1" applyFill="1" applyBorder="1" applyAlignment="1" applyProtection="1">
      <alignment horizontal="center"/>
      <protection locked="0"/>
    </xf>
    <xf numFmtId="0" fontId="35" fillId="9" borderId="0" xfId="0" applyFont="1" applyFill="1" applyAlignment="1" applyProtection="1">
      <alignment horizontal="center"/>
      <protection locked="0"/>
    </xf>
    <xf numFmtId="0" fontId="34" fillId="9" borderId="0" xfId="0" applyFont="1" applyFill="1" applyAlignment="1" applyProtection="1">
      <alignment horizontal="center"/>
      <protection locked="0"/>
    </xf>
    <xf numFmtId="0" fontId="38" fillId="11" borderId="3" xfId="0" applyFont="1" applyFill="1" applyBorder="1" applyAlignment="1">
      <alignment horizontal="center" vertical="center" textRotation="90" wrapText="1"/>
    </xf>
    <xf numFmtId="0" fontId="38" fillId="11" borderId="77" xfId="0" applyFont="1" applyFill="1" applyBorder="1" applyAlignment="1">
      <alignment horizontal="center" vertical="center" textRotation="90" wrapText="1"/>
    </xf>
    <xf numFmtId="0" fontId="0" fillId="9" borderId="61" xfId="0" applyFill="1" applyBorder="1" applyAlignment="1" applyProtection="1">
      <alignment horizontal="center" vertical="center"/>
      <protection locked="0"/>
    </xf>
    <xf numFmtId="0" fontId="0" fillId="9" borderId="61" xfId="0" applyFill="1" applyBorder="1" applyAlignment="1" applyProtection="1">
      <alignment horizontal="center"/>
      <protection locked="0"/>
    </xf>
    <xf numFmtId="0" fontId="0" fillId="9" borderId="62" xfId="0" applyFill="1" applyBorder="1" applyAlignment="1" applyProtection="1">
      <alignment horizontal="center"/>
      <protection locked="0"/>
    </xf>
    <xf numFmtId="0" fontId="2" fillId="9" borderId="0" xfId="0" applyFont="1" applyFill="1" applyAlignment="1" applyProtection="1">
      <alignment horizontal="center"/>
      <protection locked="0"/>
    </xf>
    <xf numFmtId="0" fontId="0" fillId="9" borderId="61" xfId="0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4D5-4386-8352-C00F50CA18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4D5-4386-8352-C00F50CA18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4D5-4386-8352-C00F50CA18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4D5-4386-8352-C00F50CA18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4D5-4386-8352-C00F50CA18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4D5-4386-8352-C00F50CA18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4D5-4386-8352-C00F50CA18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4D5-4386-8352-C00F50CA18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4D5-4386-8352-C00F50CA18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4D5-4386-8352-C00F50CA18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4D5-4386-8352-C00F50CA18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4D5-4386-8352-C00F50CA181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1ER TRIMESTRE'!$E$63:$E$74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1ER TRIMESTRE'!$F$63:$F$74</c:f>
              <c:numCache>
                <c:formatCode>General</c:formatCode>
                <c:ptCount val="12"/>
                <c:pt idx="0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4D5-4386-8352-C00F50CA181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A4D5-4386-8352-C00F50CA18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A4D5-4386-8352-C00F50CA18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A4D5-4386-8352-C00F50CA18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A4D5-4386-8352-C00F50CA18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A4D5-4386-8352-C00F50CA18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A4D5-4386-8352-C00F50CA18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A4D5-4386-8352-C00F50CA18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A4D5-4386-8352-C00F50CA18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A4D5-4386-8352-C00F50CA18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A4D5-4386-8352-C00F50CA18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A4D5-4386-8352-C00F50CA18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A4D5-4386-8352-C00F50CA181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1ER TRIMESTRE'!$E$63:$E$74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1ER TRIMESTRE'!$G$63:$G$74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31-A4D5-4386-8352-C00F50CA181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7B5-4F9A-930E-ED8556B765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7B5-4F9A-930E-ED8556B765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7B5-4F9A-930E-ED8556B765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7B5-4F9A-930E-ED8556B765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7B5-4F9A-930E-ED8556B765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7B5-4F9A-930E-ED8556B765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7B5-4F9A-930E-ED8556B7653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7B5-4F9A-930E-ED8556B7653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7B5-4F9A-930E-ED8556B7653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7B5-4F9A-930E-ED8556B7653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7B5-4F9A-930E-ED8556B7653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7B5-4F9A-930E-ED8556B765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2DO TRIMESTRE '!$E$63:$E$74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2DO TRIMESTRE '!$F$63:$F$74</c:f>
              <c:numCache>
                <c:formatCode>General</c:formatCode>
                <c:ptCount val="12"/>
                <c:pt idx="0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7B5-4F9A-930E-ED8556B7653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77B5-4F9A-930E-ED8556B765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77B5-4F9A-930E-ED8556B765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77B5-4F9A-930E-ED8556B765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77B5-4F9A-930E-ED8556B765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77B5-4F9A-930E-ED8556B765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77B5-4F9A-930E-ED8556B765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77B5-4F9A-930E-ED8556B7653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77B5-4F9A-930E-ED8556B7653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77B5-4F9A-930E-ED8556B7653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77B5-4F9A-930E-ED8556B7653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77B5-4F9A-930E-ED8556B7653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77B5-4F9A-930E-ED8556B765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2DO TRIMESTRE '!$E$63:$E$74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2DO TRIMESTRE '!$G$63:$G$74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31-77B5-4F9A-930E-ED8556B765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53F-4EF2-9B06-FC1A68B434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53F-4EF2-9B06-FC1A68B434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53F-4EF2-9B06-FC1A68B434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53F-4EF2-9B06-FC1A68B434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53F-4EF2-9B06-FC1A68B434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53F-4EF2-9B06-FC1A68B434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53F-4EF2-9B06-FC1A68B434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53F-4EF2-9B06-FC1A68B434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53F-4EF2-9B06-FC1A68B434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53F-4EF2-9B06-FC1A68B434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53F-4EF2-9B06-FC1A68B434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53F-4EF2-9B06-FC1A68B4346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3 ER TRIMESTRE'!$E$63:$E$74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3 ER TRIMESTRE'!$F$63:$F$74</c:f>
              <c:numCache>
                <c:formatCode>General</c:formatCode>
                <c:ptCount val="12"/>
                <c:pt idx="0">
                  <c:v>0</c:v>
                </c:pt>
                <c:pt idx="2">
                  <c:v>2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53F-4EF2-9B06-FC1A68B4346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753F-4EF2-9B06-FC1A68B434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753F-4EF2-9B06-FC1A68B434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753F-4EF2-9B06-FC1A68B434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753F-4EF2-9B06-FC1A68B434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753F-4EF2-9B06-FC1A68B434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753F-4EF2-9B06-FC1A68B434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753F-4EF2-9B06-FC1A68B434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753F-4EF2-9B06-FC1A68B434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753F-4EF2-9B06-FC1A68B434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753F-4EF2-9B06-FC1A68B434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753F-4EF2-9B06-FC1A68B434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753F-4EF2-9B06-FC1A68B4346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3 ER TRIMESTRE'!$E$63:$E$74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3 ER TRIMESTRE'!$G$63:$G$74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31-753F-4EF2-9B06-FC1A68B4346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3A2-4D49-BFD5-BF39E9BAF3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3A2-4D49-BFD5-BF39E9BAF3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3A2-4D49-BFD5-BF39E9BAF3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3A2-4D49-BFD5-BF39E9BAF3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3A2-4D49-BFD5-BF39E9BAF3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3A2-4D49-BFD5-BF39E9BAF3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3A2-4D49-BFD5-BF39E9BAF3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3A2-4D49-BFD5-BF39E9BAF3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63A2-4D49-BFD5-BF39E9BAF3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63A2-4D49-BFD5-BF39E9BAF3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63A2-4D49-BFD5-BF39E9BAF3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63A2-4D49-BFD5-BF39E9BAF3A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3RO BACHILLERATO'!$E$56:$E$67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'FINAL 3RO BACHILLERATO'!$F$56:$F$67</c:f>
              <c:numCache>
                <c:formatCode>General</c:formatCode>
                <c:ptCount val="12"/>
                <c:pt idx="0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7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F-4769-985F-F95486C13FC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63A2-4D49-BFD5-BF39E9BAF3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63A2-4D49-BFD5-BF39E9BAF3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63A2-4D49-BFD5-BF39E9BAF3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63A2-4D49-BFD5-BF39E9BAF3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63A2-4D49-BFD5-BF39E9BAF3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63A2-4D49-BFD5-BF39E9BAF3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63A2-4D49-BFD5-BF39E9BAF3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63A2-4D49-BFD5-BF39E9BAF3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63A2-4D49-BFD5-BF39E9BAF3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63A2-4D49-BFD5-BF39E9BAF3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63A2-4D49-BFD5-BF39E9BAF3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63A2-4D49-BFD5-BF39E9BAF3A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3RO BACHILLERATO'!$E$56:$E$67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'FINAL 3RO BACHILLERATO'!$G$56:$G$67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656F-4769-985F-F95486C13FC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TO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DATOS!A1"/><Relationship Id="rId5" Type="http://schemas.microsoft.com/office/2007/relationships/hdphoto" Target="../media/hdphoto1.wdp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TO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hyperlink" Target="#DATOS!A1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TOS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hyperlink" Target="#DATOS!A1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3.png"/><Relationship Id="rId1" Type="http://schemas.openxmlformats.org/officeDocument/2006/relationships/hyperlink" Target="#DATOS!A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368752</xdr:colOff>
      <xdr:row>0</xdr:row>
      <xdr:rowOff>223210</xdr:rowOff>
    </xdr:from>
    <xdr:to>
      <xdr:col>4</xdr:col>
      <xdr:colOff>1085850</xdr:colOff>
      <xdr:row>9</xdr:row>
      <xdr:rowOff>24494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802" y="223210"/>
          <a:ext cx="1841048" cy="208728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400049</xdr:colOff>
      <xdr:row>0</xdr:row>
      <xdr:rowOff>9525</xdr:rowOff>
    </xdr:from>
    <xdr:to>
      <xdr:col>13</xdr:col>
      <xdr:colOff>85725</xdr:colOff>
      <xdr:row>18</xdr:row>
      <xdr:rowOff>99671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553" t="21837" r="3081" b="3968"/>
        <a:stretch/>
      </xdr:blipFill>
      <xdr:spPr>
        <a:xfrm>
          <a:off x="7686674" y="9525"/>
          <a:ext cx="5857876" cy="41001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54428</xdr:rowOff>
    </xdr:from>
    <xdr:to>
      <xdr:col>14</xdr:col>
      <xdr:colOff>681718</xdr:colOff>
      <xdr:row>7</xdr:row>
      <xdr:rowOff>4654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292553"/>
          <a:ext cx="1443718" cy="12837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519341</xdr:colOff>
      <xdr:row>2</xdr:row>
      <xdr:rowOff>22679</xdr:rowOff>
    </xdr:from>
    <xdr:to>
      <xdr:col>17</xdr:col>
      <xdr:colOff>147448</xdr:colOff>
      <xdr:row>7</xdr:row>
      <xdr:rowOff>182335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5266" y="975179"/>
          <a:ext cx="1314032" cy="11597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342900</xdr:colOff>
      <xdr:row>61</xdr:row>
      <xdr:rowOff>119062</xdr:rowOff>
    </xdr:from>
    <xdr:to>
      <xdr:col>16</xdr:col>
      <xdr:colOff>285750</xdr:colOff>
      <xdr:row>75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342900</xdr:colOff>
      <xdr:row>61</xdr:row>
      <xdr:rowOff>85725</xdr:rowOff>
    </xdr:from>
    <xdr:to>
      <xdr:col>20</xdr:col>
      <xdr:colOff>175983</xdr:colOff>
      <xdr:row>72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</a14:imgLayer>
              </a14:imgProps>
            </a:ext>
          </a:extLst>
        </a:blip>
        <a:srcRect l="11553" t="21837" r="3081" b="3968"/>
        <a:stretch/>
      </xdr:blipFill>
      <xdr:spPr>
        <a:xfrm>
          <a:off x="11153775" y="14620875"/>
          <a:ext cx="3062058" cy="2152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54428</xdr:rowOff>
    </xdr:from>
    <xdr:to>
      <xdr:col>14</xdr:col>
      <xdr:colOff>681718</xdr:colOff>
      <xdr:row>7</xdr:row>
      <xdr:rowOff>4654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54428"/>
          <a:ext cx="1443718" cy="148375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519341</xdr:colOff>
      <xdr:row>2</xdr:row>
      <xdr:rowOff>22679</xdr:rowOff>
    </xdr:from>
    <xdr:to>
      <xdr:col>17</xdr:col>
      <xdr:colOff>252223</xdr:colOff>
      <xdr:row>7</xdr:row>
      <xdr:rowOff>182335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0691" y="918029"/>
          <a:ext cx="1314032" cy="132170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66675</xdr:colOff>
      <xdr:row>61</xdr:row>
      <xdr:rowOff>166687</xdr:rowOff>
    </xdr:from>
    <xdr:to>
      <xdr:col>16</xdr:col>
      <xdr:colOff>9525</xdr:colOff>
      <xdr:row>76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28575</xdr:colOff>
      <xdr:row>61</xdr:row>
      <xdr:rowOff>114299</xdr:rowOff>
    </xdr:from>
    <xdr:to>
      <xdr:col>20</xdr:col>
      <xdr:colOff>102321</xdr:colOff>
      <xdr:row>73</xdr:row>
      <xdr:rowOff>57149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1553" t="21837" r="3081" b="3968"/>
        <a:stretch/>
      </xdr:blipFill>
      <xdr:spPr>
        <a:xfrm>
          <a:off x="10839450" y="14887574"/>
          <a:ext cx="3197946" cy="2238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54428</xdr:rowOff>
    </xdr:from>
    <xdr:to>
      <xdr:col>14</xdr:col>
      <xdr:colOff>681718</xdr:colOff>
      <xdr:row>7</xdr:row>
      <xdr:rowOff>4654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54428"/>
          <a:ext cx="1443718" cy="148375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519341</xdr:colOff>
      <xdr:row>2</xdr:row>
      <xdr:rowOff>22679</xdr:rowOff>
    </xdr:from>
    <xdr:to>
      <xdr:col>17</xdr:col>
      <xdr:colOff>252223</xdr:colOff>
      <xdr:row>7</xdr:row>
      <xdr:rowOff>182335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0691" y="918029"/>
          <a:ext cx="1314032" cy="132170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85725</xdr:colOff>
      <xdr:row>61</xdr:row>
      <xdr:rowOff>138112</xdr:rowOff>
    </xdr:from>
    <xdr:to>
      <xdr:col>16</xdr:col>
      <xdr:colOff>28575</xdr:colOff>
      <xdr:row>76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38100</xdr:colOff>
      <xdr:row>61</xdr:row>
      <xdr:rowOff>114300</xdr:rowOff>
    </xdr:from>
    <xdr:to>
      <xdr:col>20</xdr:col>
      <xdr:colOff>111846</xdr:colOff>
      <xdr:row>73</xdr:row>
      <xdr:rowOff>57150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1553" t="21837" r="3081" b="3968"/>
        <a:stretch/>
      </xdr:blipFill>
      <xdr:spPr>
        <a:xfrm>
          <a:off x="10848975" y="14887575"/>
          <a:ext cx="3197946" cy="22383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314325</xdr:colOff>
      <xdr:row>0</xdr:row>
      <xdr:rowOff>266700</xdr:rowOff>
    </xdr:from>
    <xdr:to>
      <xdr:col>23</xdr:col>
      <xdr:colOff>419100</xdr:colOff>
      <xdr:row>2</xdr:row>
      <xdr:rowOff>127235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266700"/>
          <a:ext cx="552450" cy="48918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47625</xdr:colOff>
      <xdr:row>54</xdr:row>
      <xdr:rowOff>109537</xdr:rowOff>
    </xdr:from>
    <xdr:to>
      <xdr:col>20</xdr:col>
      <xdr:colOff>142875</xdr:colOff>
      <xdr:row>68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123825</xdr:colOff>
      <xdr:row>54</xdr:row>
      <xdr:rowOff>133350</xdr:rowOff>
    </xdr:from>
    <xdr:to>
      <xdr:col>25</xdr:col>
      <xdr:colOff>292821</xdr:colOff>
      <xdr:row>66</xdr:row>
      <xdr:rowOff>85725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1553" t="21837" r="3081" b="3968"/>
        <a:stretch/>
      </xdr:blipFill>
      <xdr:spPr>
        <a:xfrm>
          <a:off x="10115550" y="12372975"/>
          <a:ext cx="3197946" cy="2238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workbookViewId="0">
      <selection activeCell="B21" sqref="B21"/>
    </sheetView>
  </sheetViews>
  <sheetFormatPr baseColWidth="10" defaultRowHeight="14.4"/>
  <cols>
    <col min="1" max="1" width="32.33203125" customWidth="1"/>
    <col min="2" max="2" width="42.33203125" customWidth="1"/>
    <col min="3" max="3" width="6.109375" customWidth="1"/>
    <col min="4" max="4" width="10.6640625"/>
    <col min="5" max="5" width="17.88671875" customWidth="1"/>
    <col min="6" max="7" width="10.6640625"/>
    <col min="8" max="8" width="14" customWidth="1"/>
  </cols>
  <sheetData>
    <row r="1" spans="1:16" ht="47.4" thickBot="1">
      <c r="A1" s="16" t="s">
        <v>0</v>
      </c>
      <c r="B1" s="17" t="s">
        <v>1</v>
      </c>
      <c r="C1" s="227"/>
      <c r="D1" s="222"/>
      <c r="E1" s="1"/>
      <c r="F1" s="2"/>
      <c r="G1" s="148"/>
      <c r="H1" s="149"/>
      <c r="I1" s="228"/>
      <c r="J1" s="228"/>
      <c r="K1" s="228"/>
      <c r="L1" s="228"/>
      <c r="M1" s="150"/>
      <c r="N1" s="150"/>
      <c r="O1" s="150"/>
      <c r="P1" s="150"/>
    </row>
    <row r="2" spans="1:16" ht="16.2" thickBot="1">
      <c r="A2" s="18" t="s">
        <v>2</v>
      </c>
      <c r="B2" s="4" t="s">
        <v>3</v>
      </c>
      <c r="C2" s="3"/>
      <c r="D2" s="222"/>
      <c r="E2" s="222"/>
      <c r="F2" s="2"/>
      <c r="G2" s="229"/>
      <c r="H2" s="229"/>
      <c r="I2" s="229"/>
      <c r="J2" s="150"/>
      <c r="K2" s="150"/>
      <c r="L2" s="150"/>
      <c r="M2" s="150"/>
      <c r="N2" s="150"/>
      <c r="O2" s="150"/>
      <c r="P2" s="150"/>
    </row>
    <row r="3" spans="1:16" ht="16.2" thickBot="1">
      <c r="A3" s="19" t="s">
        <v>4</v>
      </c>
      <c r="B3" s="5" t="s">
        <v>141</v>
      </c>
      <c r="C3" s="6"/>
      <c r="D3" s="222"/>
      <c r="E3" s="222"/>
      <c r="F3" s="3"/>
      <c r="G3" s="151"/>
      <c r="H3" s="152"/>
      <c r="I3" s="152"/>
      <c r="J3" s="150"/>
      <c r="K3" s="150"/>
      <c r="L3" s="150"/>
      <c r="M3" s="150"/>
      <c r="N3" s="150"/>
      <c r="O3" s="150"/>
      <c r="P3" s="150"/>
    </row>
    <row r="4" spans="1:16" ht="16.2" thickBot="1">
      <c r="A4" s="19" t="s">
        <v>5</v>
      </c>
      <c r="B4" s="5" t="s">
        <v>120</v>
      </c>
      <c r="C4" s="3"/>
      <c r="D4" s="222"/>
      <c r="E4" s="222"/>
      <c r="F4" s="3"/>
      <c r="G4" s="223"/>
      <c r="H4" s="223"/>
      <c r="I4" s="152"/>
      <c r="J4" s="221"/>
      <c r="K4" s="221"/>
      <c r="L4" s="221"/>
      <c r="M4" s="221"/>
      <c r="N4" s="221"/>
      <c r="O4" s="221"/>
      <c r="P4" s="153"/>
    </row>
    <row r="5" spans="1:16" ht="16.2" thickBot="1">
      <c r="A5" s="19" t="s">
        <v>6</v>
      </c>
      <c r="B5" s="8" t="s">
        <v>119</v>
      </c>
      <c r="C5" s="3"/>
      <c r="D5" s="3"/>
      <c r="E5" s="3"/>
      <c r="F5" s="3"/>
      <c r="G5" s="152"/>
      <c r="H5" s="152"/>
      <c r="I5" s="152"/>
      <c r="J5" s="153"/>
      <c r="K5" s="153"/>
      <c r="L5" s="153"/>
      <c r="M5" s="153"/>
      <c r="N5" s="153"/>
      <c r="O5" s="153"/>
      <c r="P5" s="153"/>
    </row>
    <row r="6" spans="1:16" ht="16.2" thickBot="1">
      <c r="A6" s="20" t="s">
        <v>7</v>
      </c>
      <c r="B6" s="5" t="s">
        <v>120</v>
      </c>
      <c r="C6" s="3"/>
      <c r="D6" s="3"/>
      <c r="E6" s="3"/>
      <c r="F6" s="3"/>
      <c r="G6" s="223"/>
      <c r="H6" s="223"/>
      <c r="I6" s="152"/>
      <c r="J6" s="221"/>
      <c r="K6" s="221"/>
      <c r="L6" s="221"/>
      <c r="M6" s="221"/>
      <c r="N6" s="221"/>
      <c r="O6" s="221"/>
      <c r="P6" s="154"/>
    </row>
    <row r="7" spans="1:16" ht="16.2" thickBot="1">
      <c r="A7" s="20" t="s">
        <v>91</v>
      </c>
      <c r="B7" s="9" t="s">
        <v>121</v>
      </c>
      <c r="C7" s="3"/>
      <c r="D7" s="3"/>
      <c r="E7" s="3"/>
      <c r="F7" s="3"/>
      <c r="G7" s="152"/>
      <c r="H7" s="152"/>
      <c r="I7" s="152"/>
      <c r="J7" s="154"/>
      <c r="K7" s="154"/>
      <c r="L7" s="154"/>
      <c r="M7" s="154"/>
      <c r="N7" s="154"/>
      <c r="O7" s="154"/>
      <c r="P7" s="154"/>
    </row>
    <row r="8" spans="1:16" ht="16.2" thickBot="1">
      <c r="A8" s="20" t="s">
        <v>8</v>
      </c>
      <c r="B8" s="9" t="s">
        <v>122</v>
      </c>
      <c r="C8" s="3"/>
      <c r="D8" s="3"/>
      <c r="E8" s="3"/>
      <c r="F8" s="3"/>
      <c r="G8" s="230"/>
      <c r="H8" s="230"/>
      <c r="I8" s="152"/>
      <c r="J8" s="221"/>
      <c r="K8" s="221"/>
      <c r="L8" s="221"/>
      <c r="M8" s="221"/>
      <c r="N8" s="221"/>
      <c r="O8" s="221"/>
      <c r="P8" s="154"/>
    </row>
    <row r="9" spans="1:16" ht="16.2" thickBot="1">
      <c r="A9" s="20" t="s">
        <v>9</v>
      </c>
      <c r="B9" s="5" t="s">
        <v>123</v>
      </c>
      <c r="C9" s="3"/>
      <c r="D9" s="3"/>
      <c r="E9" s="3"/>
      <c r="F9" s="3"/>
      <c r="G9" s="230"/>
      <c r="H9" s="230"/>
      <c r="I9" s="152"/>
      <c r="J9" s="221"/>
      <c r="K9" s="221"/>
      <c r="L9" s="221"/>
      <c r="M9" s="221"/>
      <c r="N9" s="221"/>
      <c r="O9" s="221"/>
      <c r="P9" s="154"/>
    </row>
    <row r="10" spans="1:16" ht="15.6">
      <c r="A10" s="21" t="s">
        <v>10</v>
      </c>
      <c r="B10" s="22"/>
      <c r="C10" s="3"/>
      <c r="D10" s="3"/>
      <c r="E10" s="3"/>
      <c r="F10" s="3"/>
      <c r="G10" s="152"/>
      <c r="H10" s="152"/>
      <c r="I10" s="152"/>
      <c r="J10" s="154"/>
      <c r="K10" s="154"/>
      <c r="L10" s="154"/>
      <c r="M10" s="154"/>
      <c r="N10" s="154"/>
      <c r="O10" s="154"/>
      <c r="P10" s="154"/>
    </row>
    <row r="11" spans="1:16">
      <c r="A11" s="23" t="s">
        <v>11</v>
      </c>
      <c r="B11" s="24" t="s">
        <v>12</v>
      </c>
      <c r="C11" s="3"/>
      <c r="D11" s="3"/>
      <c r="E11" s="3"/>
      <c r="F11" s="3"/>
      <c r="G11" s="150"/>
      <c r="H11" s="150"/>
      <c r="I11" s="152"/>
      <c r="J11" s="154"/>
      <c r="K11" s="154"/>
      <c r="L11" s="224"/>
      <c r="M11" s="224"/>
      <c r="N11" s="154"/>
      <c r="O11" s="154"/>
      <c r="P11" s="154"/>
    </row>
    <row r="12" spans="1:16">
      <c r="A12" s="25">
        <v>1</v>
      </c>
      <c r="B12" s="159" t="s">
        <v>124</v>
      </c>
      <c r="C12" s="3"/>
      <c r="D12" s="3"/>
      <c r="E12" s="3"/>
      <c r="F12" s="3"/>
      <c r="G12" s="150"/>
      <c r="H12" s="150"/>
      <c r="I12" s="152"/>
      <c r="J12" s="154"/>
      <c r="K12" s="154"/>
      <c r="L12" s="224"/>
      <c r="M12" s="224"/>
      <c r="N12" s="154"/>
      <c r="O12" s="154"/>
      <c r="P12" s="154"/>
    </row>
    <row r="13" spans="1:16">
      <c r="A13" s="25">
        <v>2</v>
      </c>
      <c r="B13" s="159" t="s">
        <v>125</v>
      </c>
      <c r="C13" s="3"/>
      <c r="D13" s="225" t="s">
        <v>13</v>
      </c>
      <c r="E13" s="226"/>
      <c r="F13" s="10"/>
      <c r="G13" s="7"/>
      <c r="H13" s="7"/>
      <c r="I13" s="7"/>
      <c r="J13" s="3"/>
      <c r="K13" s="3"/>
      <c r="L13" s="3"/>
      <c r="M13" s="3"/>
      <c r="N13" s="3"/>
      <c r="O13" s="3"/>
      <c r="P13" s="3"/>
    </row>
    <row r="14" spans="1:16" ht="15">
      <c r="A14" s="25">
        <v>3</v>
      </c>
      <c r="B14" s="159" t="s">
        <v>126</v>
      </c>
      <c r="C14" s="6"/>
      <c r="D14" s="206" t="s">
        <v>14</v>
      </c>
      <c r="E14" s="207"/>
      <c r="F14" s="10"/>
      <c r="G14" s="7"/>
      <c r="H14" s="7"/>
      <c r="I14" s="7"/>
      <c r="J14" s="3"/>
      <c r="K14" s="3"/>
      <c r="L14" s="3"/>
      <c r="M14" s="3"/>
      <c r="N14" s="3"/>
      <c r="O14" s="3"/>
      <c r="P14" s="3"/>
    </row>
    <row r="15" spans="1:16">
      <c r="A15" s="25">
        <v>4</v>
      </c>
      <c r="B15" s="159" t="s">
        <v>127</v>
      </c>
      <c r="C15" s="3"/>
      <c r="D15" s="208" t="s">
        <v>15</v>
      </c>
      <c r="E15" s="209"/>
      <c r="F15" s="10"/>
      <c r="G15" s="7"/>
      <c r="H15" s="7"/>
      <c r="I15" s="7"/>
      <c r="J15" s="3"/>
      <c r="K15" s="3"/>
      <c r="L15" s="3"/>
      <c r="M15" s="3"/>
      <c r="N15" s="3"/>
      <c r="O15" s="3"/>
      <c r="P15" s="3"/>
    </row>
    <row r="16" spans="1:16" ht="15">
      <c r="A16" s="25">
        <v>5</v>
      </c>
      <c r="B16" s="159" t="s">
        <v>128</v>
      </c>
      <c r="C16" s="11"/>
      <c r="D16" s="210" t="s">
        <v>16</v>
      </c>
      <c r="E16" s="211"/>
      <c r="F16" s="3"/>
      <c r="G16" s="7"/>
      <c r="H16" s="7"/>
      <c r="I16" s="7"/>
      <c r="J16" s="3"/>
      <c r="K16" s="3"/>
      <c r="L16" s="3"/>
      <c r="M16" s="3"/>
      <c r="N16" s="3"/>
      <c r="O16" s="3"/>
      <c r="P16" s="3"/>
    </row>
    <row r="17" spans="1:16">
      <c r="A17" s="25">
        <v>6</v>
      </c>
      <c r="B17" s="159" t="s">
        <v>129</v>
      </c>
      <c r="C17" s="3"/>
      <c r="D17" s="210" t="s">
        <v>17</v>
      </c>
      <c r="E17" s="21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25">
        <v>7</v>
      </c>
      <c r="B18" s="159" t="s">
        <v>130</v>
      </c>
      <c r="C18" s="3"/>
      <c r="D18" s="1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5" thickBot="1">
      <c r="A19" s="25">
        <v>8</v>
      </c>
      <c r="B19" s="159" t="s">
        <v>131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25">
        <v>9</v>
      </c>
      <c r="B20" s="159" t="s">
        <v>132</v>
      </c>
      <c r="C20" s="3"/>
      <c r="D20" s="215" t="s">
        <v>18</v>
      </c>
      <c r="E20" s="216"/>
      <c r="F20" s="216"/>
      <c r="G20" s="216"/>
      <c r="H20" s="216"/>
      <c r="I20" s="217"/>
      <c r="J20" s="3"/>
      <c r="K20" s="3"/>
      <c r="L20" s="3"/>
      <c r="M20" s="3"/>
      <c r="N20" s="3"/>
      <c r="O20" s="3"/>
      <c r="P20" s="3"/>
    </row>
    <row r="21" spans="1:16">
      <c r="A21" s="25">
        <v>10</v>
      </c>
      <c r="B21" s="159" t="s">
        <v>133</v>
      </c>
      <c r="C21" s="3"/>
      <c r="D21" s="218"/>
      <c r="E21" s="219"/>
      <c r="F21" s="219"/>
      <c r="G21" s="219"/>
      <c r="H21" s="219"/>
      <c r="I21" s="220"/>
      <c r="J21" s="3"/>
      <c r="K21" s="3"/>
      <c r="L21" s="190"/>
      <c r="M21" s="190"/>
      <c r="N21" s="3"/>
      <c r="O21" s="3"/>
      <c r="P21" s="3"/>
    </row>
    <row r="22" spans="1:16">
      <c r="A22" s="25">
        <v>11</v>
      </c>
      <c r="B22" s="159" t="s">
        <v>134</v>
      </c>
      <c r="C22" s="3"/>
      <c r="D22" s="218"/>
      <c r="E22" s="219"/>
      <c r="F22" s="219"/>
      <c r="G22" s="219"/>
      <c r="H22" s="219"/>
      <c r="I22" s="220"/>
      <c r="J22" s="3"/>
      <c r="K22" s="3"/>
      <c r="L22" s="190"/>
      <c r="M22" s="190"/>
      <c r="N22" s="3"/>
      <c r="O22" s="3"/>
      <c r="P22" s="3"/>
    </row>
    <row r="23" spans="1:16">
      <c r="A23" s="25">
        <v>12</v>
      </c>
      <c r="B23" s="160" t="s">
        <v>135</v>
      </c>
      <c r="C23" s="3"/>
      <c r="D23" s="191" t="s">
        <v>19</v>
      </c>
      <c r="E23" s="192"/>
      <c r="F23" s="192"/>
      <c r="G23" s="192"/>
      <c r="H23" s="192"/>
      <c r="I23" s="193"/>
      <c r="J23" s="3"/>
      <c r="K23" s="3"/>
      <c r="L23" s="190"/>
      <c r="M23" s="190"/>
      <c r="N23" s="3"/>
      <c r="O23" s="3"/>
      <c r="P23" s="3"/>
    </row>
    <row r="24" spans="1:16">
      <c r="A24" s="25">
        <v>13</v>
      </c>
      <c r="B24" s="159" t="s">
        <v>136</v>
      </c>
      <c r="C24" s="3"/>
      <c r="D24" s="191"/>
      <c r="E24" s="192"/>
      <c r="F24" s="192"/>
      <c r="G24" s="192"/>
      <c r="H24" s="192"/>
      <c r="I24" s="193"/>
      <c r="J24" s="3"/>
      <c r="K24" s="3"/>
      <c r="L24" s="190"/>
      <c r="M24" s="190"/>
      <c r="N24" s="3"/>
      <c r="O24" s="3"/>
      <c r="P24" s="3"/>
    </row>
    <row r="25" spans="1:16" ht="15" thickBot="1">
      <c r="A25" s="25">
        <v>14</v>
      </c>
      <c r="B25" s="159" t="s">
        <v>137</v>
      </c>
      <c r="C25" s="3"/>
      <c r="D25" s="194"/>
      <c r="E25" s="195"/>
      <c r="F25" s="195"/>
      <c r="G25" s="195"/>
      <c r="H25" s="195"/>
      <c r="I25" s="196"/>
      <c r="J25" s="3"/>
      <c r="K25" s="3"/>
      <c r="L25" s="3"/>
      <c r="M25" s="3"/>
      <c r="N25" s="3"/>
      <c r="O25" s="3"/>
      <c r="P25" s="3"/>
    </row>
    <row r="26" spans="1:16">
      <c r="A26" s="25">
        <v>15</v>
      </c>
      <c r="B26" s="159" t="s">
        <v>138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5.6">
      <c r="A27" s="25">
        <v>16</v>
      </c>
      <c r="B27" s="159" t="s">
        <v>139</v>
      </c>
      <c r="C27" s="3"/>
      <c r="D27" s="13" t="s">
        <v>20</v>
      </c>
      <c r="E27" s="3"/>
      <c r="F27" s="3"/>
      <c r="G27" s="14"/>
      <c r="H27" s="3"/>
      <c r="I27" s="3"/>
      <c r="J27" s="3"/>
      <c r="K27" s="3"/>
      <c r="L27" s="3"/>
      <c r="M27" s="3"/>
      <c r="N27" s="3"/>
      <c r="O27" s="3"/>
      <c r="P27" s="3"/>
    </row>
    <row r="28" spans="1:16" ht="15.6">
      <c r="A28" s="25">
        <v>17</v>
      </c>
      <c r="B28" s="159" t="s">
        <v>140</v>
      </c>
      <c r="C28" s="3"/>
      <c r="D28" s="13" t="s">
        <v>21</v>
      </c>
      <c r="E28" s="15"/>
      <c r="F28" s="3"/>
      <c r="G28" s="15"/>
      <c r="H28" s="3"/>
      <c r="I28" s="3"/>
      <c r="J28" s="3"/>
      <c r="K28" s="3"/>
      <c r="L28" s="3"/>
      <c r="M28" s="3"/>
      <c r="N28" s="3"/>
      <c r="O28" s="3"/>
      <c r="P28" s="3"/>
    </row>
    <row r="29" spans="1:16" ht="15.6">
      <c r="A29" s="25">
        <v>18</v>
      </c>
      <c r="B29" s="26"/>
      <c r="C29" s="3"/>
      <c r="D29" s="13" t="s">
        <v>22</v>
      </c>
      <c r="E29" s="14"/>
      <c r="F29" s="3"/>
      <c r="G29" s="15"/>
      <c r="H29" s="3"/>
      <c r="I29" s="3"/>
      <c r="J29" s="3"/>
      <c r="K29" s="3"/>
      <c r="L29" s="3"/>
      <c r="M29" s="3"/>
      <c r="N29" s="3"/>
      <c r="O29" s="3"/>
      <c r="P29" s="3"/>
    </row>
    <row r="30" spans="1:16" ht="15.6">
      <c r="A30" s="25">
        <v>19</v>
      </c>
      <c r="B30" s="26"/>
      <c r="C30" s="3"/>
      <c r="D30" s="13" t="s">
        <v>23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15.6">
      <c r="A31" s="25">
        <v>20</v>
      </c>
      <c r="B31" s="26"/>
      <c r="C31" s="3"/>
      <c r="D31" s="13" t="s">
        <v>24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15" thickBot="1">
      <c r="A32" s="25">
        <v>21</v>
      </c>
      <c r="B32" s="26"/>
      <c r="C32" s="3"/>
      <c r="D32" s="1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>
      <c r="A33" s="25">
        <v>22</v>
      </c>
      <c r="B33" s="26"/>
      <c r="C33" s="3"/>
      <c r="D33" s="197" t="s">
        <v>25</v>
      </c>
      <c r="E33" s="198"/>
      <c r="F33" s="198"/>
      <c r="G33" s="199"/>
      <c r="H33" s="3"/>
      <c r="I33" s="3"/>
      <c r="J33" s="3"/>
      <c r="K33" s="3"/>
      <c r="L33" s="3"/>
      <c r="M33" s="3"/>
      <c r="N33" s="3"/>
      <c r="O33" s="3"/>
      <c r="P33" s="3"/>
    </row>
    <row r="34" spans="1:16">
      <c r="A34" s="25">
        <v>23</v>
      </c>
      <c r="B34" s="26"/>
      <c r="C34" s="3"/>
      <c r="D34" s="200" t="s">
        <v>26</v>
      </c>
      <c r="E34" s="201"/>
      <c r="F34" s="201"/>
      <c r="G34" s="202"/>
      <c r="H34" s="3"/>
      <c r="I34" s="3"/>
      <c r="J34" s="3"/>
      <c r="K34" s="3"/>
      <c r="L34" s="3"/>
      <c r="M34" s="3"/>
      <c r="N34" s="3"/>
      <c r="O34" s="3"/>
      <c r="P34" s="3"/>
    </row>
    <row r="35" spans="1:16">
      <c r="A35" s="25">
        <v>24</v>
      </c>
      <c r="B35" s="26"/>
      <c r="C35" s="3"/>
      <c r="D35" s="203">
        <v>45198</v>
      </c>
      <c r="E35" s="204"/>
      <c r="F35" s="204"/>
      <c r="G35" s="205"/>
      <c r="H35" s="3"/>
      <c r="I35" s="3"/>
      <c r="J35" s="3"/>
      <c r="K35" s="3"/>
      <c r="L35" s="3"/>
      <c r="M35" s="3"/>
      <c r="N35" s="3"/>
      <c r="O35" s="3"/>
      <c r="P35" s="3"/>
    </row>
    <row r="36" spans="1:16" ht="15" thickBot="1">
      <c r="A36" s="25">
        <v>25</v>
      </c>
      <c r="B36" s="26"/>
      <c r="C36" s="3"/>
      <c r="D36" s="212" t="s">
        <v>27</v>
      </c>
      <c r="E36" s="213"/>
      <c r="F36" s="213"/>
      <c r="G36" s="214"/>
      <c r="H36" s="3"/>
      <c r="I36" s="3"/>
      <c r="J36" s="3"/>
      <c r="K36" s="3"/>
      <c r="L36" s="3"/>
      <c r="M36" s="3"/>
      <c r="N36" s="3"/>
      <c r="O36" s="3"/>
      <c r="P36" s="3"/>
    </row>
    <row r="37" spans="1:16">
      <c r="A37" s="25">
        <v>26</v>
      </c>
      <c r="B37" s="2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>
      <c r="A38" s="25">
        <v>27</v>
      </c>
      <c r="B38" s="2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>
      <c r="A39" s="25">
        <v>28</v>
      </c>
      <c r="B39" s="2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>
      <c r="A40" s="25">
        <v>29</v>
      </c>
      <c r="B40" s="2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>
      <c r="A41" s="25">
        <v>30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>
      <c r="A42" s="25">
        <v>31</v>
      </c>
      <c r="B42" s="2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>
      <c r="A43" s="25">
        <v>32</v>
      </c>
      <c r="B43" s="2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>
      <c r="A44" s="25">
        <v>33</v>
      </c>
      <c r="B44" s="2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>
      <c r="A45" s="25">
        <v>34</v>
      </c>
      <c r="B45" s="2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>
      <c r="A46" s="25">
        <v>35</v>
      </c>
      <c r="B46" s="2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>
      <c r="A47" s="25">
        <v>36</v>
      </c>
      <c r="B47" s="2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>
      <c r="A48" s="25">
        <v>37</v>
      </c>
      <c r="B48" s="26"/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>
      <c r="A49" s="25">
        <v>38</v>
      </c>
      <c r="B49" s="26"/>
      <c r="C49" s="3"/>
      <c r="D49" s="14"/>
      <c r="E49" s="1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>
      <c r="A50" s="25">
        <v>39</v>
      </c>
      <c r="B50" s="26"/>
      <c r="C50" s="3"/>
      <c r="D50" s="1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>
      <c r="A51" s="25">
        <v>40</v>
      </c>
      <c r="B51" s="26"/>
      <c r="C51" s="3"/>
      <c r="D51" s="14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>
      <c r="A52" s="25">
        <v>41</v>
      </c>
      <c r="B52" s="2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>
      <c r="A53" s="25">
        <v>42</v>
      </c>
      <c r="B53" s="2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>
      <c r="A54" s="25">
        <v>43</v>
      </c>
      <c r="B54" s="2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>
      <c r="A55" s="25">
        <v>44</v>
      </c>
      <c r="B55" s="2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15" thickBot="1">
      <c r="A56" s="28">
        <v>45</v>
      </c>
      <c r="B56" s="2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</sheetData>
  <mergeCells count="31">
    <mergeCell ref="L11:M12"/>
    <mergeCell ref="D13:E13"/>
    <mergeCell ref="C1:D1"/>
    <mergeCell ref="I1:L1"/>
    <mergeCell ref="D2:E2"/>
    <mergeCell ref="G2:I2"/>
    <mergeCell ref="D3:E3"/>
    <mergeCell ref="G8:H9"/>
    <mergeCell ref="J8:K9"/>
    <mergeCell ref="L8:M9"/>
    <mergeCell ref="N8:O9"/>
    <mergeCell ref="D4:E4"/>
    <mergeCell ref="G4:H4"/>
    <mergeCell ref="J4:K4"/>
    <mergeCell ref="L4:M4"/>
    <mergeCell ref="N4:O4"/>
    <mergeCell ref="G6:H6"/>
    <mergeCell ref="J6:K6"/>
    <mergeCell ref="L6:M6"/>
    <mergeCell ref="N6:O6"/>
    <mergeCell ref="D14:E14"/>
    <mergeCell ref="D15:E15"/>
    <mergeCell ref="D16:E16"/>
    <mergeCell ref="D36:G36"/>
    <mergeCell ref="D20:I22"/>
    <mergeCell ref="D17:E17"/>
    <mergeCell ref="L21:M24"/>
    <mergeCell ref="D23:I25"/>
    <mergeCell ref="D33:G33"/>
    <mergeCell ref="D34:G34"/>
    <mergeCell ref="D35:G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0"/>
  <sheetViews>
    <sheetView tabSelected="1" topLeftCell="A11" workbookViewId="0">
      <selection activeCell="O16" sqref="O16"/>
    </sheetView>
  </sheetViews>
  <sheetFormatPr baseColWidth="10" defaultColWidth="11.44140625" defaultRowHeight="14.4"/>
  <cols>
    <col min="1" max="1" width="6.33203125" style="31" customWidth="1"/>
    <col min="2" max="2" width="49.88671875" style="31" customWidth="1"/>
    <col min="3" max="7" width="8.6640625" style="31" customWidth="1"/>
    <col min="8" max="8" width="1.44140625" style="31" customWidth="1"/>
    <col min="9" max="16384" width="11.44140625" style="31"/>
  </cols>
  <sheetData>
    <row r="1" spans="1:17" ht="17.399999999999999">
      <c r="A1" s="251" t="s">
        <v>1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9"/>
      <c r="N1" s="30"/>
      <c r="O1" s="30"/>
      <c r="P1" s="30"/>
      <c r="Q1" s="30"/>
    </row>
    <row r="2" spans="1:17" ht="15" thickBo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1:17" ht="18.600000000000001" thickTop="1" thickBot="1">
      <c r="A3" s="30"/>
      <c r="B3" s="51" t="s">
        <v>28</v>
      </c>
      <c r="C3" s="262" t="str">
        <f>DATOS!B5</f>
        <v>Tercero A</v>
      </c>
      <c r="D3" s="262"/>
      <c r="E3" s="262"/>
      <c r="F3" s="262"/>
      <c r="G3" s="262"/>
      <c r="H3" s="252" t="s">
        <v>29</v>
      </c>
      <c r="I3" s="252"/>
      <c r="J3" s="252"/>
      <c r="K3" s="252"/>
      <c r="L3" s="252"/>
      <c r="M3" s="32"/>
      <c r="N3" s="30"/>
      <c r="O3" s="30"/>
      <c r="P3" s="30"/>
      <c r="Q3" s="30"/>
    </row>
    <row r="4" spans="1:17" ht="18.600000000000001" thickTop="1" thickBot="1">
      <c r="A4" s="30"/>
      <c r="B4" s="51" t="s">
        <v>30</v>
      </c>
      <c r="C4" s="262" t="str">
        <f>DATOS!B4</f>
        <v>Msc. Myrian Zurita</v>
      </c>
      <c r="D4" s="262"/>
      <c r="E4" s="262"/>
      <c r="F4" s="262"/>
      <c r="G4" s="262"/>
      <c r="H4" s="253" t="s">
        <v>31</v>
      </c>
      <c r="I4" s="254"/>
      <c r="J4" s="254"/>
      <c r="K4" s="254"/>
      <c r="L4" s="254"/>
      <c r="M4" s="33"/>
      <c r="N4" s="30"/>
      <c r="O4" s="30"/>
      <c r="P4" s="30"/>
      <c r="Q4" s="30"/>
    </row>
    <row r="5" spans="1:17" ht="18.600000000000001" thickTop="1" thickBot="1">
      <c r="A5" s="30"/>
      <c r="B5" s="51" t="s">
        <v>32</v>
      </c>
      <c r="C5" s="262" t="str">
        <f>DATOS!B3</f>
        <v>Física</v>
      </c>
      <c r="D5" s="262"/>
      <c r="E5" s="262"/>
      <c r="F5" s="262"/>
      <c r="G5" s="262"/>
      <c r="H5" s="255"/>
      <c r="I5" s="255"/>
      <c r="J5" s="255"/>
      <c r="K5" s="255"/>
      <c r="L5" s="255"/>
      <c r="M5" s="34"/>
      <c r="N5" s="30"/>
      <c r="O5" s="30"/>
      <c r="P5" s="30"/>
      <c r="Q5" s="30"/>
    </row>
    <row r="6" spans="1:17" ht="15" thickTop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</row>
    <row r="7" spans="1:17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1:17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1:17" ht="15" thickBo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16.5" customHeight="1" thickBot="1">
      <c r="A10" s="256" t="s">
        <v>33</v>
      </c>
      <c r="B10" s="258" t="s">
        <v>34</v>
      </c>
      <c r="C10" s="260" t="s">
        <v>35</v>
      </c>
      <c r="D10" s="261"/>
      <c r="E10" s="261"/>
      <c r="F10" s="261"/>
      <c r="G10" s="36"/>
      <c r="H10" s="37"/>
      <c r="I10" s="248" t="s">
        <v>36</v>
      </c>
      <c r="J10" s="249"/>
      <c r="K10" s="249"/>
      <c r="L10" s="249"/>
      <c r="M10" s="250"/>
      <c r="N10" s="231" t="s">
        <v>37</v>
      </c>
      <c r="O10" s="232"/>
      <c r="P10" s="35"/>
      <c r="Q10" s="35"/>
    </row>
    <row r="11" spans="1:17" ht="15.75" customHeight="1" thickBot="1">
      <c r="A11" s="257"/>
      <c r="B11" s="259"/>
      <c r="C11" s="235">
        <v>0.45</v>
      </c>
      <c r="D11" s="236"/>
      <c r="E11" s="236"/>
      <c r="F11" s="239" t="s">
        <v>44</v>
      </c>
      <c r="G11" s="239" t="s">
        <v>43</v>
      </c>
      <c r="H11" s="38"/>
      <c r="I11" s="235">
        <v>0.45</v>
      </c>
      <c r="J11" s="241"/>
      <c r="K11" s="241"/>
      <c r="L11" s="239" t="s">
        <v>44</v>
      </c>
      <c r="M11" s="239" t="s">
        <v>43</v>
      </c>
      <c r="N11" s="233"/>
      <c r="O11" s="234"/>
      <c r="P11" s="35"/>
      <c r="Q11" s="35"/>
    </row>
    <row r="12" spans="1:17">
      <c r="A12" s="257"/>
      <c r="B12" s="259"/>
      <c r="C12" s="237"/>
      <c r="D12" s="238"/>
      <c r="E12" s="238"/>
      <c r="F12" s="240"/>
      <c r="G12" s="240"/>
      <c r="H12" s="39"/>
      <c r="I12" s="237"/>
      <c r="J12" s="238"/>
      <c r="K12" s="238"/>
      <c r="L12" s="240"/>
      <c r="M12" s="240"/>
      <c r="N12" s="244" t="s">
        <v>38</v>
      </c>
      <c r="O12" s="246" t="s">
        <v>39</v>
      </c>
      <c r="P12" s="35"/>
      <c r="Q12" s="35"/>
    </row>
    <row r="13" spans="1:17" ht="15" thickBot="1">
      <c r="A13" s="257"/>
      <c r="B13" s="259"/>
      <c r="C13" s="237"/>
      <c r="D13" s="238"/>
      <c r="E13" s="238"/>
      <c r="F13" s="240"/>
      <c r="G13" s="240"/>
      <c r="H13" s="39"/>
      <c r="I13" s="242"/>
      <c r="J13" s="243"/>
      <c r="K13" s="243"/>
      <c r="L13" s="240"/>
      <c r="M13" s="240"/>
      <c r="N13" s="245"/>
      <c r="O13" s="247"/>
      <c r="P13" s="35"/>
      <c r="Q13" s="35"/>
    </row>
    <row r="14" spans="1:17" ht="27" customHeight="1" thickBot="1">
      <c r="A14" s="257"/>
      <c r="B14" s="259"/>
      <c r="C14" s="40" t="s">
        <v>40</v>
      </c>
      <c r="D14" s="41" t="s">
        <v>41</v>
      </c>
      <c r="E14" s="42" t="s">
        <v>42</v>
      </c>
      <c r="F14" s="240"/>
      <c r="G14" s="240"/>
      <c r="H14" s="43"/>
      <c r="I14" s="42" t="s">
        <v>40</v>
      </c>
      <c r="J14" s="41" t="s">
        <v>41</v>
      </c>
      <c r="K14" s="44" t="s">
        <v>42</v>
      </c>
      <c r="L14" s="240"/>
      <c r="M14" s="240"/>
      <c r="N14" s="245"/>
      <c r="O14" s="247"/>
      <c r="P14" s="35"/>
      <c r="Q14" s="35"/>
    </row>
    <row r="15" spans="1:17" ht="15.6" thickTop="1" thickBot="1">
      <c r="A15" s="45">
        <f>IF(B15="","",1)</f>
        <v>1</v>
      </c>
      <c r="B15" s="52" t="str">
        <f>DATOS!B12</f>
        <v>ALBAN TITUAÑA ANTONY GABRIEL</v>
      </c>
      <c r="C15" s="155">
        <v>10</v>
      </c>
      <c r="D15" s="156">
        <v>10</v>
      </c>
      <c r="E15" s="156">
        <v>10</v>
      </c>
      <c r="F15" s="55">
        <f>TRUNC(AVERAGE(C15:E15),2)</f>
        <v>10</v>
      </c>
      <c r="G15" s="50" t="str">
        <f>IF(ROUND(F15,0)=10,"A+",IF(ROUND(F15,0)=9,"A-",IF(ROUND(F15,0)=8,"B+",IF(ROUND(F15,0)=7,"B-",IF(ROUND(F15,0)=6,"C+",IF(ROUND(F15,0)=5,"C-",IF(ROUND(F15,0)=4,"D+",IF(ROUND(F15,0)=3,"D-",IF(ROUND(F15,0)=2,"E+",IF(ROUND(F15,0)=1,"E-"))))))))))</f>
        <v>A+</v>
      </c>
      <c r="H15" s="46"/>
      <c r="I15" s="162">
        <v>10</v>
      </c>
      <c r="J15" s="162">
        <v>10</v>
      </c>
      <c r="K15" s="162">
        <v>10</v>
      </c>
      <c r="L15" s="55">
        <f>TRUNC(AVERAGE(I15:K15),2)</f>
        <v>10</v>
      </c>
      <c r="M15" s="60" t="str">
        <f>IF(ROUND(L15,0)=10,"A+",IF(ROUND(L15,0)=9,"A-",IF(ROUND(L15,0)=8,"B+",IF(ROUND(L15,0)=7,"B-",IF(ROUND(L15,0)=6,"C+",IF(ROUND(L15,0)=5,"C-",IF(ROUND(L15,0)=4,"D+",IF(ROUND(L15,0)=3,"D-",IF(ROUND(L15,0)=2,"E+",IF(ROUND(L15,0)=1,"E-"))))))))))</f>
        <v>A+</v>
      </c>
      <c r="N15" s="163">
        <v>10</v>
      </c>
      <c r="O15" s="163">
        <v>10</v>
      </c>
      <c r="P15" s="35"/>
      <c r="Q15" s="35"/>
    </row>
    <row r="16" spans="1:17" ht="15.6" thickTop="1" thickBot="1">
      <c r="A16" s="47">
        <f>IF(B16="","",2)</f>
        <v>2</v>
      </c>
      <c r="B16" s="53" t="str">
        <f>DATOS!B13</f>
        <v>CASA ALVARADO ANDERSON ISMAEL</v>
      </c>
      <c r="C16" s="155">
        <v>7</v>
      </c>
      <c r="D16" s="156">
        <v>7</v>
      </c>
      <c r="E16" s="161"/>
      <c r="F16" s="55">
        <f t="shared" ref="F16:F59" si="0">TRUNC(AVERAGE(C16:E16),2)</f>
        <v>7</v>
      </c>
      <c r="G16" s="50" t="str">
        <f>IF(ROUND(F16,0)=10,"A+",IF(ROUND(F16,0)=9,"A-",IF(ROUND(F16,0)=8,"B+",IF(ROUND(F16,0)=7,"B-",IF(ROUND(F16,0)=6,"C+",IF(ROUND(F16,0)=5,"C-",IF(ROUND(F16,0)=4,"D+",IF(ROUND(F16,0)=3,"D-",IF(ROUND(F16,0)=2,"E+",IF(ROUND(F16,0)=1,"E-"))))))))))</f>
        <v>B-</v>
      </c>
      <c r="H16" s="46"/>
      <c r="I16" s="162">
        <v>7</v>
      </c>
      <c r="J16" s="162">
        <v>7</v>
      </c>
      <c r="K16" s="162"/>
      <c r="L16" s="55">
        <f t="shared" ref="L16:L59" si="1">TRUNC(AVERAGE(I16:K16),2)</f>
        <v>7</v>
      </c>
      <c r="M16" s="60" t="str">
        <f t="shared" ref="M16:M59" si="2">IF(ROUND(L16,0)=10,"A+",IF(ROUND(L16,0)=9,"A-",IF(ROUND(L16,0)=8,"B+",IF(ROUND(L16,0)=7,"B-",IF(ROUND(L16,0)=6,"C+",IF(ROUND(L16,0)=5,"C-",IF(ROUND(L16,0)=4,"D+",IF(ROUND(L16,0)=3,"D-",IF(ROUND(L16,0)=2,"E+",IF(ROUND(L16,0)=1,"E-"))))))))))</f>
        <v>B-</v>
      </c>
      <c r="N16" s="163">
        <v>10</v>
      </c>
      <c r="O16" s="163">
        <v>4.25</v>
      </c>
      <c r="P16" s="35"/>
      <c r="Q16" s="35"/>
    </row>
    <row r="17" spans="1:17" ht="15.6" thickTop="1" thickBot="1">
      <c r="A17" s="47">
        <f>IF(B17="","",3)</f>
        <v>3</v>
      </c>
      <c r="B17" s="53" t="str">
        <f>DATOS!B14</f>
        <v>CASA QUINATOA CRISTIAN DANILO</v>
      </c>
      <c r="C17" s="155">
        <v>8</v>
      </c>
      <c r="D17" s="156">
        <v>10</v>
      </c>
      <c r="E17" s="156"/>
      <c r="F17" s="55">
        <f t="shared" si="0"/>
        <v>9</v>
      </c>
      <c r="G17" s="50" t="str">
        <f t="shared" ref="G17:G59" si="3">IF(ROUND(F17,0)=10,"A+",IF(ROUND(F17,0)=9,"A-",IF(ROUND(F17,0)=8,"B+",IF(ROUND(F17,0)=7,"B-",IF(ROUND(F17,0)=6,"C+",IF(ROUND(F17,0)=5,"C-",IF(ROUND(F17,0)=4,"D+",IF(ROUND(F17,0)=3,"D-",IF(ROUND(F17,0)=2,"E+",IF(ROUND(F17,0)=1,"E-"))))))))))</f>
        <v>A-</v>
      </c>
      <c r="H17" s="46"/>
      <c r="I17" s="162">
        <v>8</v>
      </c>
      <c r="J17" s="162">
        <v>8</v>
      </c>
      <c r="K17" s="162"/>
      <c r="L17" s="55">
        <f t="shared" si="1"/>
        <v>8</v>
      </c>
      <c r="M17" s="60" t="str">
        <f t="shared" si="2"/>
        <v>B+</v>
      </c>
      <c r="N17" s="163">
        <v>10</v>
      </c>
      <c r="O17" s="163">
        <v>5.75</v>
      </c>
      <c r="P17" s="35"/>
      <c r="Q17" s="35"/>
    </row>
    <row r="18" spans="1:17" ht="15.6" thickTop="1" thickBot="1">
      <c r="A18" s="47">
        <f>IF(B18="","",4)</f>
        <v>4</v>
      </c>
      <c r="B18" s="53" t="str">
        <f>DATOS!B15</f>
        <v>CATOTA TAIPE MIRYAN GRACIELA</v>
      </c>
      <c r="C18" s="155">
        <v>7</v>
      </c>
      <c r="D18" s="156">
        <v>10</v>
      </c>
      <c r="E18" s="156"/>
      <c r="F18" s="55">
        <f t="shared" si="0"/>
        <v>8.5</v>
      </c>
      <c r="G18" s="50" t="str">
        <f t="shared" si="3"/>
        <v>A-</v>
      </c>
      <c r="H18" s="46"/>
      <c r="I18" s="162">
        <v>7</v>
      </c>
      <c r="J18" s="162">
        <v>7</v>
      </c>
      <c r="K18" s="162"/>
      <c r="L18" s="55">
        <f t="shared" si="1"/>
        <v>7</v>
      </c>
      <c r="M18" s="60" t="str">
        <f t="shared" si="2"/>
        <v>B-</v>
      </c>
      <c r="N18" s="163">
        <v>10</v>
      </c>
      <c r="O18" s="163">
        <v>9.5</v>
      </c>
      <c r="P18" s="35"/>
      <c r="Q18" s="35"/>
    </row>
    <row r="19" spans="1:17" ht="15.6" thickTop="1" thickBot="1">
      <c r="A19" s="47">
        <f>IF(B19="","",5)</f>
        <v>5</v>
      </c>
      <c r="B19" s="53" t="str">
        <f>DATOS!B16</f>
        <v>CHANATASIG CASA ALEX FERNANDO</v>
      </c>
      <c r="C19" s="155">
        <v>8</v>
      </c>
      <c r="D19" s="156">
        <v>8</v>
      </c>
      <c r="E19" s="156"/>
      <c r="F19" s="55">
        <f t="shared" si="0"/>
        <v>8</v>
      </c>
      <c r="G19" s="50" t="str">
        <f t="shared" si="3"/>
        <v>B+</v>
      </c>
      <c r="H19" s="46"/>
      <c r="I19" s="162">
        <v>10</v>
      </c>
      <c r="J19" s="162">
        <v>10</v>
      </c>
      <c r="K19" s="162"/>
      <c r="L19" s="55">
        <f t="shared" si="1"/>
        <v>10</v>
      </c>
      <c r="M19" s="60" t="str">
        <f t="shared" si="2"/>
        <v>A+</v>
      </c>
      <c r="N19" s="163">
        <v>10</v>
      </c>
      <c r="O19" s="163">
        <v>4.75</v>
      </c>
      <c r="P19" s="35"/>
      <c r="Q19" s="35"/>
    </row>
    <row r="20" spans="1:17" ht="15.6" thickTop="1" thickBot="1">
      <c r="A20" s="47">
        <f>IF(B20="","",6)</f>
        <v>6</v>
      </c>
      <c r="B20" s="53" t="str">
        <f>DATOS!B17</f>
        <v>CHICAIZA QUINATOA KEVIN MARCELO</v>
      </c>
      <c r="C20" s="155">
        <v>8</v>
      </c>
      <c r="D20" s="156">
        <v>9.5</v>
      </c>
      <c r="E20" s="156"/>
      <c r="F20" s="55">
        <f t="shared" si="0"/>
        <v>8.75</v>
      </c>
      <c r="G20" s="50" t="str">
        <f t="shared" si="3"/>
        <v>A-</v>
      </c>
      <c r="H20" s="46"/>
      <c r="I20" s="162">
        <v>10</v>
      </c>
      <c r="J20" s="162">
        <v>10</v>
      </c>
      <c r="K20" s="162"/>
      <c r="L20" s="55">
        <f t="shared" si="1"/>
        <v>10</v>
      </c>
      <c r="M20" s="60" t="str">
        <f t="shared" si="2"/>
        <v>A+</v>
      </c>
      <c r="N20" s="163">
        <v>10</v>
      </c>
      <c r="O20" s="163">
        <v>4.25</v>
      </c>
      <c r="P20" s="35"/>
      <c r="Q20" s="35"/>
    </row>
    <row r="21" spans="1:17" ht="15.6" thickTop="1" thickBot="1">
      <c r="A21" s="47">
        <f>IF(B21="","",7)</f>
        <v>7</v>
      </c>
      <c r="B21" s="53" t="str">
        <f>DATOS!B18</f>
        <v>COYAGO YUGCHA JOSTIN ISRAEL</v>
      </c>
      <c r="C21" s="155">
        <v>8</v>
      </c>
      <c r="D21" s="156">
        <v>10</v>
      </c>
      <c r="E21" s="156"/>
      <c r="F21" s="55">
        <f t="shared" si="0"/>
        <v>9</v>
      </c>
      <c r="G21" s="50" t="str">
        <f t="shared" si="3"/>
        <v>A-</v>
      </c>
      <c r="H21" s="46"/>
      <c r="I21" s="162">
        <v>10</v>
      </c>
      <c r="J21" s="162">
        <v>10</v>
      </c>
      <c r="K21" s="162"/>
      <c r="L21" s="55">
        <f t="shared" si="1"/>
        <v>10</v>
      </c>
      <c r="M21" s="60" t="str">
        <f t="shared" si="2"/>
        <v>A+</v>
      </c>
      <c r="N21" s="163">
        <v>10</v>
      </c>
      <c r="O21" s="163">
        <v>4.75</v>
      </c>
      <c r="P21" s="35"/>
      <c r="Q21" s="35"/>
    </row>
    <row r="22" spans="1:17" ht="15.6" thickTop="1" thickBot="1">
      <c r="A22" s="47">
        <f>IF(B22="","",8)</f>
        <v>8</v>
      </c>
      <c r="B22" s="53" t="str">
        <f>DATOS!B19</f>
        <v>GUARANDA AGUIAR ANDRES SEBASTIAN</v>
      </c>
      <c r="C22" s="155">
        <v>7</v>
      </c>
      <c r="D22" s="156">
        <v>7</v>
      </c>
      <c r="E22" s="156"/>
      <c r="F22" s="55">
        <f t="shared" si="0"/>
        <v>7</v>
      </c>
      <c r="G22" s="50" t="str">
        <f t="shared" si="3"/>
        <v>B-</v>
      </c>
      <c r="H22" s="46"/>
      <c r="I22" s="162">
        <v>7</v>
      </c>
      <c r="J22" s="162">
        <v>7</v>
      </c>
      <c r="K22" s="162"/>
      <c r="L22" s="55">
        <f t="shared" si="1"/>
        <v>7</v>
      </c>
      <c r="M22" s="60" t="str">
        <f t="shared" si="2"/>
        <v>B-</v>
      </c>
      <c r="N22" s="163">
        <v>10</v>
      </c>
      <c r="O22" s="163">
        <v>4.75</v>
      </c>
      <c r="P22" s="35"/>
      <c r="Q22" s="35"/>
    </row>
    <row r="23" spans="1:17" ht="15.6" thickTop="1" thickBot="1">
      <c r="A23" s="47">
        <f>IF(B23="","",9)</f>
        <v>9</v>
      </c>
      <c r="B23" s="53" t="str">
        <f>DATOS!B20</f>
        <v>HUILCA QUINATOA JAVIER ALEXANDER</v>
      </c>
      <c r="C23" s="155">
        <v>7</v>
      </c>
      <c r="D23" s="156">
        <v>7</v>
      </c>
      <c r="E23" s="156"/>
      <c r="F23" s="55">
        <f t="shared" si="0"/>
        <v>7</v>
      </c>
      <c r="G23" s="50" t="str">
        <f t="shared" si="3"/>
        <v>B-</v>
      </c>
      <c r="H23" s="46"/>
      <c r="I23" s="162">
        <v>7.5</v>
      </c>
      <c r="J23" s="162">
        <v>7.5</v>
      </c>
      <c r="K23" s="162"/>
      <c r="L23" s="55">
        <f t="shared" si="1"/>
        <v>7.5</v>
      </c>
      <c r="M23" s="60" t="str">
        <f t="shared" si="2"/>
        <v>B+</v>
      </c>
      <c r="N23" s="163">
        <v>10</v>
      </c>
      <c r="O23" s="163">
        <v>3.75</v>
      </c>
      <c r="P23" s="35"/>
      <c r="Q23" s="35"/>
    </row>
    <row r="24" spans="1:17" ht="15.6" thickTop="1" thickBot="1">
      <c r="A24" s="47">
        <f>IF(B24="","",10)</f>
        <v>10</v>
      </c>
      <c r="B24" s="53" t="str">
        <f>DATOS!B21</f>
        <v>IZA YUGSI KATY ALEXANDRA</v>
      </c>
      <c r="C24" s="155">
        <v>7</v>
      </c>
      <c r="D24" s="156">
        <v>10</v>
      </c>
      <c r="E24" s="156"/>
      <c r="F24" s="55">
        <f t="shared" si="0"/>
        <v>8.5</v>
      </c>
      <c r="G24" s="50" t="str">
        <f t="shared" si="3"/>
        <v>A-</v>
      </c>
      <c r="H24" s="46"/>
      <c r="I24" s="162">
        <v>10</v>
      </c>
      <c r="J24" s="162">
        <v>10</v>
      </c>
      <c r="K24" s="162"/>
      <c r="L24" s="55">
        <f t="shared" si="1"/>
        <v>10</v>
      </c>
      <c r="M24" s="60" t="str">
        <f t="shared" si="2"/>
        <v>A+</v>
      </c>
      <c r="N24" s="163">
        <v>10</v>
      </c>
      <c r="O24" s="163">
        <v>9</v>
      </c>
      <c r="P24" s="35"/>
      <c r="Q24" s="35"/>
    </row>
    <row r="25" spans="1:17" ht="15.6" thickTop="1" thickBot="1">
      <c r="A25" s="47">
        <f>IF(B25="","",11)</f>
        <v>11</v>
      </c>
      <c r="B25" s="53" t="str">
        <f>DATOS!B22</f>
        <v>LEMA QUINATOA MARIA ELIZABETH</v>
      </c>
      <c r="C25" s="155">
        <v>8</v>
      </c>
      <c r="D25" s="156">
        <v>9</v>
      </c>
      <c r="E25" s="156"/>
      <c r="F25" s="55">
        <f t="shared" si="0"/>
        <v>8.5</v>
      </c>
      <c r="G25" s="50" t="str">
        <f t="shared" si="3"/>
        <v>A-</v>
      </c>
      <c r="H25" s="46"/>
      <c r="I25" s="162">
        <v>8</v>
      </c>
      <c r="J25" s="162">
        <v>8</v>
      </c>
      <c r="K25" s="162"/>
      <c r="L25" s="55">
        <f t="shared" si="1"/>
        <v>8</v>
      </c>
      <c r="M25" s="60" t="str">
        <f t="shared" si="2"/>
        <v>B+</v>
      </c>
      <c r="N25" s="163">
        <v>10</v>
      </c>
      <c r="O25" s="163">
        <v>3.75</v>
      </c>
      <c r="P25" s="35"/>
      <c r="Q25" s="35"/>
    </row>
    <row r="26" spans="1:17" ht="15.6" thickTop="1" thickBot="1">
      <c r="A26" s="47">
        <f>IF(B26="","",12)</f>
        <v>12</v>
      </c>
      <c r="B26" s="53" t="str">
        <f>DATOS!B23</f>
        <v>LEMA VITURCO CARLOS DANIEL</v>
      </c>
      <c r="C26" s="155">
        <v>7</v>
      </c>
      <c r="D26" s="156">
        <v>7</v>
      </c>
      <c r="E26" s="156"/>
      <c r="F26" s="55">
        <f t="shared" si="0"/>
        <v>7</v>
      </c>
      <c r="G26" s="50" t="str">
        <f t="shared" si="3"/>
        <v>B-</v>
      </c>
      <c r="H26" s="46"/>
      <c r="I26" s="162">
        <v>8</v>
      </c>
      <c r="J26" s="162">
        <v>8</v>
      </c>
      <c r="K26" s="162"/>
      <c r="L26" s="55">
        <f t="shared" si="1"/>
        <v>8</v>
      </c>
      <c r="M26" s="60" t="str">
        <f t="shared" si="2"/>
        <v>B+</v>
      </c>
      <c r="N26" s="163">
        <v>10</v>
      </c>
      <c r="O26" s="163">
        <v>4</v>
      </c>
      <c r="P26" s="35"/>
      <c r="Q26" s="35"/>
    </row>
    <row r="27" spans="1:17" ht="15.6" thickTop="1" thickBot="1">
      <c r="A27" s="47">
        <f>IF(B27="","",13)</f>
        <v>13</v>
      </c>
      <c r="B27" s="53" t="str">
        <f>DATOS!B24</f>
        <v>QUILUMBA BARBA ANGELES MICAELA</v>
      </c>
      <c r="C27" s="155">
        <v>8</v>
      </c>
      <c r="D27" s="156">
        <v>7</v>
      </c>
      <c r="E27" s="156"/>
      <c r="F27" s="55">
        <f t="shared" si="0"/>
        <v>7.5</v>
      </c>
      <c r="G27" s="50" t="str">
        <f t="shared" si="3"/>
        <v>B+</v>
      </c>
      <c r="H27" s="46"/>
      <c r="I27" s="162">
        <v>10</v>
      </c>
      <c r="J27" s="162">
        <v>10</v>
      </c>
      <c r="K27" s="162"/>
      <c r="L27" s="55">
        <f t="shared" si="1"/>
        <v>10</v>
      </c>
      <c r="M27" s="60" t="str">
        <f t="shared" si="2"/>
        <v>A+</v>
      </c>
      <c r="N27" s="163">
        <v>10</v>
      </c>
      <c r="O27" s="163">
        <v>3.5</v>
      </c>
      <c r="P27" s="35"/>
      <c r="Q27" s="35"/>
    </row>
    <row r="28" spans="1:17" ht="15.6" thickTop="1" thickBot="1">
      <c r="A28" s="47">
        <f>IF(B28="","",14)</f>
        <v>14</v>
      </c>
      <c r="B28" s="53" t="str">
        <f>DATOS!B25</f>
        <v>QUINATOA TOAPANTA ABRAHAM JOSUE</v>
      </c>
      <c r="C28" s="155">
        <v>8</v>
      </c>
      <c r="D28" s="156">
        <v>10</v>
      </c>
      <c r="E28" s="156"/>
      <c r="F28" s="55">
        <f t="shared" si="0"/>
        <v>9</v>
      </c>
      <c r="G28" s="50" t="str">
        <f t="shared" si="3"/>
        <v>A-</v>
      </c>
      <c r="H28" s="46"/>
      <c r="I28" s="162">
        <v>10</v>
      </c>
      <c r="J28" s="162">
        <v>10</v>
      </c>
      <c r="K28" s="162"/>
      <c r="L28" s="55">
        <f t="shared" si="1"/>
        <v>10</v>
      </c>
      <c r="M28" s="60" t="str">
        <f t="shared" si="2"/>
        <v>A+</v>
      </c>
      <c r="N28" s="163">
        <v>10</v>
      </c>
      <c r="O28" s="163">
        <v>5.5</v>
      </c>
      <c r="P28" s="35"/>
      <c r="Q28" s="35"/>
    </row>
    <row r="29" spans="1:17" ht="15.6" thickTop="1" thickBot="1">
      <c r="A29" s="47">
        <f>IF(B29="","",15)</f>
        <v>15</v>
      </c>
      <c r="B29" s="53" t="str">
        <f>DATOS!B26</f>
        <v>TOAQUIZA CHANCUSIG HILDA ESMERALDA</v>
      </c>
      <c r="C29" s="155">
        <v>7</v>
      </c>
      <c r="D29" s="156">
        <v>8</v>
      </c>
      <c r="E29" s="156"/>
      <c r="F29" s="55">
        <f t="shared" si="0"/>
        <v>7.5</v>
      </c>
      <c r="G29" s="50" t="str">
        <f t="shared" si="3"/>
        <v>B+</v>
      </c>
      <c r="H29" s="46"/>
      <c r="I29" s="162">
        <v>7</v>
      </c>
      <c r="J29" s="162">
        <v>7</v>
      </c>
      <c r="K29" s="162"/>
      <c r="L29" s="55">
        <f t="shared" si="1"/>
        <v>7</v>
      </c>
      <c r="M29" s="60" t="str">
        <f t="shared" si="2"/>
        <v>B-</v>
      </c>
      <c r="N29" s="163">
        <v>10</v>
      </c>
      <c r="O29" s="163">
        <v>9.5</v>
      </c>
      <c r="P29" s="35"/>
      <c r="Q29" s="35"/>
    </row>
    <row r="30" spans="1:17" ht="15.6" thickTop="1" thickBot="1">
      <c r="A30" s="47">
        <f>IF(B30="","",16)</f>
        <v>16</v>
      </c>
      <c r="B30" s="53" t="str">
        <f>DATOS!B27</f>
        <v>VEGA YUGCHA JONATHAN PAÚL</v>
      </c>
      <c r="C30" s="155">
        <v>8</v>
      </c>
      <c r="D30" s="156">
        <v>7</v>
      </c>
      <c r="E30" s="156"/>
      <c r="F30" s="55">
        <f t="shared" si="0"/>
        <v>7.5</v>
      </c>
      <c r="G30" s="50" t="str">
        <f t="shared" si="3"/>
        <v>B+</v>
      </c>
      <c r="H30" s="46"/>
      <c r="I30" s="162">
        <v>10</v>
      </c>
      <c r="J30" s="162">
        <v>10</v>
      </c>
      <c r="K30" s="162"/>
      <c r="L30" s="55">
        <f t="shared" si="1"/>
        <v>10</v>
      </c>
      <c r="M30" s="60" t="str">
        <f t="shared" si="2"/>
        <v>A+</v>
      </c>
      <c r="N30" s="163">
        <v>10</v>
      </c>
      <c r="O30" s="163">
        <v>5</v>
      </c>
      <c r="P30" s="35"/>
      <c r="Q30" s="35"/>
    </row>
    <row r="31" spans="1:17" ht="15.6" thickTop="1" thickBot="1">
      <c r="A31" s="47">
        <f>IF(B31="","",17)</f>
        <v>17</v>
      </c>
      <c r="B31" s="53" t="str">
        <f>DATOS!B28</f>
        <v>YANEZ ZAPATA KEVIN EDUARDO</v>
      </c>
      <c r="C31" s="155">
        <v>8</v>
      </c>
      <c r="D31" s="156">
        <v>8</v>
      </c>
      <c r="E31" s="156"/>
      <c r="F31" s="55">
        <f t="shared" si="0"/>
        <v>8</v>
      </c>
      <c r="G31" s="50" t="str">
        <f t="shared" si="3"/>
        <v>B+</v>
      </c>
      <c r="H31" s="46"/>
      <c r="I31" s="162">
        <v>8</v>
      </c>
      <c r="J31" s="162">
        <v>8</v>
      </c>
      <c r="K31" s="162"/>
      <c r="L31" s="55">
        <f t="shared" si="1"/>
        <v>8</v>
      </c>
      <c r="M31" s="60" t="str">
        <f t="shared" si="2"/>
        <v>B+</v>
      </c>
      <c r="N31" s="163">
        <v>10</v>
      </c>
      <c r="O31" s="163">
        <v>8</v>
      </c>
      <c r="P31" s="35"/>
      <c r="Q31" s="35"/>
    </row>
    <row r="32" spans="1:17" ht="15.6" thickTop="1" thickBot="1">
      <c r="A32" s="47">
        <f>IF(B32="","",18)</f>
        <v>18</v>
      </c>
      <c r="B32" s="53">
        <f>DATOS!B29</f>
        <v>0</v>
      </c>
      <c r="C32" s="61"/>
      <c r="D32" s="61"/>
      <c r="E32" s="56"/>
      <c r="F32" s="55" t="e">
        <f t="shared" si="0"/>
        <v>#DIV/0!</v>
      </c>
      <c r="G32" s="50" t="e">
        <f t="shared" si="3"/>
        <v>#DIV/0!</v>
      </c>
      <c r="H32" s="46"/>
      <c r="I32" s="61"/>
      <c r="J32" s="61"/>
      <c r="K32" s="56"/>
      <c r="L32" s="55" t="e">
        <f t="shared" si="1"/>
        <v>#DIV/0!</v>
      </c>
      <c r="M32" s="60" t="e">
        <f t="shared" si="2"/>
        <v>#DIV/0!</v>
      </c>
      <c r="N32" s="58"/>
      <c r="O32" s="58"/>
      <c r="P32" s="35"/>
      <c r="Q32" s="35"/>
    </row>
    <row r="33" spans="1:17" ht="15.6" thickTop="1" thickBot="1">
      <c r="A33" s="47">
        <f>IF(B33="","",19)</f>
        <v>19</v>
      </c>
      <c r="B33" s="53">
        <f>DATOS!B30</f>
        <v>0</v>
      </c>
      <c r="C33" s="61"/>
      <c r="D33" s="61"/>
      <c r="E33" s="56"/>
      <c r="F33" s="55" t="e">
        <f t="shared" si="0"/>
        <v>#DIV/0!</v>
      </c>
      <c r="G33" s="50" t="e">
        <f t="shared" si="3"/>
        <v>#DIV/0!</v>
      </c>
      <c r="H33" s="46"/>
      <c r="I33" s="61"/>
      <c r="J33" s="61"/>
      <c r="K33" s="56"/>
      <c r="L33" s="55" t="e">
        <f t="shared" si="1"/>
        <v>#DIV/0!</v>
      </c>
      <c r="M33" s="60" t="e">
        <f t="shared" si="2"/>
        <v>#DIV/0!</v>
      </c>
      <c r="N33" s="58"/>
      <c r="O33" s="58"/>
      <c r="P33" s="35"/>
      <c r="Q33" s="35"/>
    </row>
    <row r="34" spans="1:17" ht="15.6" thickTop="1" thickBot="1">
      <c r="A34" s="47">
        <f>IF(B34="","",20)</f>
        <v>20</v>
      </c>
      <c r="B34" s="53">
        <f>DATOS!B31</f>
        <v>0</v>
      </c>
      <c r="C34" s="61"/>
      <c r="D34" s="61"/>
      <c r="E34" s="56"/>
      <c r="F34" s="55" t="e">
        <f t="shared" si="0"/>
        <v>#DIV/0!</v>
      </c>
      <c r="G34" s="50" t="e">
        <f t="shared" si="3"/>
        <v>#DIV/0!</v>
      </c>
      <c r="H34" s="46"/>
      <c r="I34" s="61"/>
      <c r="J34" s="61"/>
      <c r="K34" s="56"/>
      <c r="L34" s="55" t="e">
        <f t="shared" si="1"/>
        <v>#DIV/0!</v>
      </c>
      <c r="M34" s="60" t="e">
        <f t="shared" si="2"/>
        <v>#DIV/0!</v>
      </c>
      <c r="N34" s="58"/>
      <c r="O34" s="58"/>
      <c r="P34" s="35"/>
      <c r="Q34" s="35"/>
    </row>
    <row r="35" spans="1:17" ht="15.6" thickTop="1" thickBot="1">
      <c r="A35" s="47">
        <f>IF(B35="","",21)</f>
        <v>21</v>
      </c>
      <c r="B35" s="53">
        <f>DATOS!B32</f>
        <v>0</v>
      </c>
      <c r="C35" s="62"/>
      <c r="D35" s="62"/>
      <c r="E35" s="56"/>
      <c r="F35" s="55" t="e">
        <f t="shared" si="0"/>
        <v>#DIV/0!</v>
      </c>
      <c r="G35" s="50" t="e">
        <f t="shared" si="3"/>
        <v>#DIV/0!</v>
      </c>
      <c r="H35" s="46"/>
      <c r="I35" s="61"/>
      <c r="J35" s="61"/>
      <c r="K35" s="56"/>
      <c r="L35" s="55" t="e">
        <f t="shared" si="1"/>
        <v>#DIV/0!</v>
      </c>
      <c r="M35" s="60" t="e">
        <f t="shared" si="2"/>
        <v>#DIV/0!</v>
      </c>
      <c r="N35" s="58"/>
      <c r="O35" s="58"/>
      <c r="P35" s="35"/>
      <c r="Q35" s="35"/>
    </row>
    <row r="36" spans="1:17" ht="15.6" thickTop="1" thickBot="1">
      <c r="A36" s="47">
        <f>IF(B36="","",22)</f>
        <v>22</v>
      </c>
      <c r="B36" s="53">
        <f>DATOS!B33</f>
        <v>0</v>
      </c>
      <c r="C36" s="56"/>
      <c r="D36" s="56"/>
      <c r="E36" s="56"/>
      <c r="F36" s="55" t="e">
        <f t="shared" si="0"/>
        <v>#DIV/0!</v>
      </c>
      <c r="G36" s="50" t="e">
        <f t="shared" si="3"/>
        <v>#DIV/0!</v>
      </c>
      <c r="H36" s="46"/>
      <c r="I36" s="56"/>
      <c r="J36" s="56"/>
      <c r="K36" s="56"/>
      <c r="L36" s="55" t="e">
        <f t="shared" si="1"/>
        <v>#DIV/0!</v>
      </c>
      <c r="M36" s="60" t="e">
        <f t="shared" si="2"/>
        <v>#DIV/0!</v>
      </c>
      <c r="N36" s="58"/>
      <c r="O36" s="58"/>
      <c r="P36" s="35"/>
      <c r="Q36" s="35"/>
    </row>
    <row r="37" spans="1:17" ht="15.6" thickTop="1" thickBot="1">
      <c r="A37" s="47">
        <f>IF(B37="","",23)</f>
        <v>23</v>
      </c>
      <c r="B37" s="53">
        <f>DATOS!B34</f>
        <v>0</v>
      </c>
      <c r="C37" s="56"/>
      <c r="D37" s="56"/>
      <c r="E37" s="56"/>
      <c r="F37" s="55" t="e">
        <f t="shared" si="0"/>
        <v>#DIV/0!</v>
      </c>
      <c r="G37" s="50" t="e">
        <f t="shared" si="3"/>
        <v>#DIV/0!</v>
      </c>
      <c r="H37" s="46"/>
      <c r="I37" s="56"/>
      <c r="J37" s="56"/>
      <c r="K37" s="56"/>
      <c r="L37" s="55" t="e">
        <f t="shared" si="1"/>
        <v>#DIV/0!</v>
      </c>
      <c r="M37" s="60" t="e">
        <f t="shared" si="2"/>
        <v>#DIV/0!</v>
      </c>
      <c r="N37" s="58"/>
      <c r="O37" s="58"/>
      <c r="P37" s="35"/>
      <c r="Q37" s="35"/>
    </row>
    <row r="38" spans="1:17" ht="15.6" thickTop="1" thickBot="1">
      <c r="A38" s="47">
        <f>IF(B38="","",24)</f>
        <v>24</v>
      </c>
      <c r="B38" s="53">
        <f>DATOS!B35</f>
        <v>0</v>
      </c>
      <c r="C38" s="56"/>
      <c r="D38" s="56"/>
      <c r="E38" s="56"/>
      <c r="F38" s="55" t="e">
        <f t="shared" si="0"/>
        <v>#DIV/0!</v>
      </c>
      <c r="G38" s="50" t="e">
        <f t="shared" si="3"/>
        <v>#DIV/0!</v>
      </c>
      <c r="H38" s="46"/>
      <c r="I38" s="56"/>
      <c r="J38" s="56"/>
      <c r="K38" s="56"/>
      <c r="L38" s="55" t="e">
        <f t="shared" si="1"/>
        <v>#DIV/0!</v>
      </c>
      <c r="M38" s="60" t="e">
        <f t="shared" si="2"/>
        <v>#DIV/0!</v>
      </c>
      <c r="N38" s="58"/>
      <c r="O38" s="58"/>
      <c r="P38" s="35"/>
      <c r="Q38" s="35"/>
    </row>
    <row r="39" spans="1:17" ht="15.6" thickTop="1" thickBot="1">
      <c r="A39" s="47">
        <f>IF(B39="","",25)</f>
        <v>25</v>
      </c>
      <c r="B39" s="53">
        <f>DATOS!B36</f>
        <v>0</v>
      </c>
      <c r="C39" s="56"/>
      <c r="D39" s="56"/>
      <c r="E39" s="56"/>
      <c r="F39" s="55" t="e">
        <f t="shared" si="0"/>
        <v>#DIV/0!</v>
      </c>
      <c r="G39" s="50" t="e">
        <f t="shared" si="3"/>
        <v>#DIV/0!</v>
      </c>
      <c r="H39" s="46"/>
      <c r="I39" s="56"/>
      <c r="J39" s="56"/>
      <c r="K39" s="56"/>
      <c r="L39" s="55" t="e">
        <f t="shared" si="1"/>
        <v>#DIV/0!</v>
      </c>
      <c r="M39" s="60" t="e">
        <f t="shared" si="2"/>
        <v>#DIV/0!</v>
      </c>
      <c r="N39" s="58"/>
      <c r="O39" s="58"/>
      <c r="P39" s="35"/>
      <c r="Q39" s="35"/>
    </row>
    <row r="40" spans="1:17" ht="15.6" thickTop="1" thickBot="1">
      <c r="A40" s="47">
        <f>IF(B40="","",26)</f>
        <v>26</v>
      </c>
      <c r="B40" s="53">
        <f>DATOS!B37</f>
        <v>0</v>
      </c>
      <c r="C40" s="56"/>
      <c r="D40" s="56"/>
      <c r="E40" s="56"/>
      <c r="F40" s="55" t="e">
        <f t="shared" si="0"/>
        <v>#DIV/0!</v>
      </c>
      <c r="G40" s="50" t="e">
        <f t="shared" si="3"/>
        <v>#DIV/0!</v>
      </c>
      <c r="H40" s="46"/>
      <c r="I40" s="56"/>
      <c r="J40" s="56"/>
      <c r="K40" s="56"/>
      <c r="L40" s="55" t="e">
        <f t="shared" si="1"/>
        <v>#DIV/0!</v>
      </c>
      <c r="M40" s="60" t="e">
        <f t="shared" si="2"/>
        <v>#DIV/0!</v>
      </c>
      <c r="N40" s="58"/>
      <c r="O40" s="58"/>
      <c r="P40" s="35"/>
      <c r="Q40" s="35"/>
    </row>
    <row r="41" spans="1:17" ht="15.6" thickTop="1" thickBot="1">
      <c r="A41" s="47">
        <f>IF(B41="","",27)</f>
        <v>27</v>
      </c>
      <c r="B41" s="53">
        <f>DATOS!B38</f>
        <v>0</v>
      </c>
      <c r="C41" s="56"/>
      <c r="D41" s="56"/>
      <c r="E41" s="56"/>
      <c r="F41" s="55" t="e">
        <f t="shared" si="0"/>
        <v>#DIV/0!</v>
      </c>
      <c r="G41" s="50" t="e">
        <f t="shared" si="3"/>
        <v>#DIV/0!</v>
      </c>
      <c r="H41" s="46"/>
      <c r="I41" s="56"/>
      <c r="J41" s="56"/>
      <c r="K41" s="56"/>
      <c r="L41" s="55" t="e">
        <f t="shared" si="1"/>
        <v>#DIV/0!</v>
      </c>
      <c r="M41" s="60" t="e">
        <f t="shared" si="2"/>
        <v>#DIV/0!</v>
      </c>
      <c r="N41" s="58"/>
      <c r="O41" s="58"/>
      <c r="P41" s="35"/>
      <c r="Q41" s="35"/>
    </row>
    <row r="42" spans="1:17" ht="15.6" thickTop="1" thickBot="1">
      <c r="A42" s="47">
        <f>IF(B42="","",28)</f>
        <v>28</v>
      </c>
      <c r="B42" s="53">
        <f>DATOS!B39</f>
        <v>0</v>
      </c>
      <c r="C42" s="56"/>
      <c r="D42" s="56"/>
      <c r="E42" s="56"/>
      <c r="F42" s="55" t="e">
        <f t="shared" si="0"/>
        <v>#DIV/0!</v>
      </c>
      <c r="G42" s="50" t="e">
        <f t="shared" si="3"/>
        <v>#DIV/0!</v>
      </c>
      <c r="H42" s="46"/>
      <c r="I42" s="56"/>
      <c r="J42" s="56"/>
      <c r="K42" s="56"/>
      <c r="L42" s="55" t="e">
        <f t="shared" si="1"/>
        <v>#DIV/0!</v>
      </c>
      <c r="M42" s="60" t="e">
        <f t="shared" si="2"/>
        <v>#DIV/0!</v>
      </c>
      <c r="N42" s="58"/>
      <c r="O42" s="58"/>
      <c r="P42" s="35"/>
      <c r="Q42" s="35"/>
    </row>
    <row r="43" spans="1:17" ht="15.6" thickTop="1" thickBot="1">
      <c r="A43" s="47">
        <f>IF(B43="","",29)</f>
        <v>29</v>
      </c>
      <c r="B43" s="53">
        <f>DATOS!B40</f>
        <v>0</v>
      </c>
      <c r="C43" s="56"/>
      <c r="D43" s="56"/>
      <c r="E43" s="56"/>
      <c r="F43" s="55" t="e">
        <f t="shared" si="0"/>
        <v>#DIV/0!</v>
      </c>
      <c r="G43" s="50" t="e">
        <f t="shared" si="3"/>
        <v>#DIV/0!</v>
      </c>
      <c r="H43" s="46"/>
      <c r="I43" s="56"/>
      <c r="J43" s="56"/>
      <c r="K43" s="56"/>
      <c r="L43" s="55" t="e">
        <f t="shared" si="1"/>
        <v>#DIV/0!</v>
      </c>
      <c r="M43" s="60" t="e">
        <f t="shared" si="2"/>
        <v>#DIV/0!</v>
      </c>
      <c r="N43" s="58"/>
      <c r="O43" s="58"/>
      <c r="P43" s="35"/>
      <c r="Q43" s="35"/>
    </row>
    <row r="44" spans="1:17" ht="15.6" thickTop="1" thickBot="1">
      <c r="A44" s="47">
        <f>IF(B44="","",30)</f>
        <v>30</v>
      </c>
      <c r="B44" s="53">
        <f>DATOS!B41</f>
        <v>0</v>
      </c>
      <c r="C44" s="56"/>
      <c r="D44" s="56"/>
      <c r="E44" s="56"/>
      <c r="F44" s="55" t="e">
        <f t="shared" si="0"/>
        <v>#DIV/0!</v>
      </c>
      <c r="G44" s="50" t="e">
        <f t="shared" si="3"/>
        <v>#DIV/0!</v>
      </c>
      <c r="H44" s="46"/>
      <c r="I44" s="56"/>
      <c r="J44" s="56"/>
      <c r="K44" s="56"/>
      <c r="L44" s="55" t="e">
        <f t="shared" si="1"/>
        <v>#DIV/0!</v>
      </c>
      <c r="M44" s="60" t="e">
        <f t="shared" si="2"/>
        <v>#DIV/0!</v>
      </c>
      <c r="N44" s="58"/>
      <c r="O44" s="58"/>
      <c r="P44" s="35"/>
      <c r="Q44" s="35"/>
    </row>
    <row r="45" spans="1:17" ht="15.6" thickTop="1" thickBot="1">
      <c r="A45" s="47">
        <v>31</v>
      </c>
      <c r="B45" s="53">
        <f>DATOS!B42</f>
        <v>0</v>
      </c>
      <c r="C45" s="56"/>
      <c r="D45" s="56"/>
      <c r="E45" s="56"/>
      <c r="F45" s="55" t="e">
        <f t="shared" si="0"/>
        <v>#DIV/0!</v>
      </c>
      <c r="G45" s="50" t="e">
        <f t="shared" si="3"/>
        <v>#DIV/0!</v>
      </c>
      <c r="H45" s="46"/>
      <c r="I45" s="56"/>
      <c r="J45" s="56"/>
      <c r="K45" s="56"/>
      <c r="L45" s="55" t="e">
        <f t="shared" si="1"/>
        <v>#DIV/0!</v>
      </c>
      <c r="M45" s="60" t="e">
        <f t="shared" si="2"/>
        <v>#DIV/0!</v>
      </c>
      <c r="N45" s="58"/>
      <c r="O45" s="58"/>
      <c r="P45" s="35"/>
      <c r="Q45" s="35"/>
    </row>
    <row r="46" spans="1:17" ht="15.6" thickTop="1" thickBot="1">
      <c r="A46" s="47">
        <v>32</v>
      </c>
      <c r="B46" s="53">
        <f>DATOS!B43</f>
        <v>0</v>
      </c>
      <c r="C46" s="56"/>
      <c r="D46" s="56"/>
      <c r="E46" s="56"/>
      <c r="F46" s="55" t="e">
        <f t="shared" si="0"/>
        <v>#DIV/0!</v>
      </c>
      <c r="G46" s="50" t="e">
        <f t="shared" si="3"/>
        <v>#DIV/0!</v>
      </c>
      <c r="H46" s="46"/>
      <c r="I46" s="56"/>
      <c r="J46" s="56"/>
      <c r="K46" s="56"/>
      <c r="L46" s="55" t="e">
        <f t="shared" si="1"/>
        <v>#DIV/0!</v>
      </c>
      <c r="M46" s="60" t="e">
        <f t="shared" si="2"/>
        <v>#DIV/0!</v>
      </c>
      <c r="N46" s="58"/>
      <c r="O46" s="58"/>
      <c r="P46" s="35"/>
      <c r="Q46" s="35"/>
    </row>
    <row r="47" spans="1:17" ht="15.6" thickTop="1" thickBot="1">
      <c r="A47" s="47">
        <v>33</v>
      </c>
      <c r="B47" s="53">
        <f>DATOS!B44</f>
        <v>0</v>
      </c>
      <c r="C47" s="56"/>
      <c r="D47" s="56"/>
      <c r="E47" s="56"/>
      <c r="F47" s="55" t="e">
        <f t="shared" si="0"/>
        <v>#DIV/0!</v>
      </c>
      <c r="G47" s="50" t="e">
        <f t="shared" si="3"/>
        <v>#DIV/0!</v>
      </c>
      <c r="H47" s="46"/>
      <c r="I47" s="56"/>
      <c r="J47" s="56"/>
      <c r="K47" s="56"/>
      <c r="L47" s="55" t="e">
        <f t="shared" si="1"/>
        <v>#DIV/0!</v>
      </c>
      <c r="M47" s="60" t="e">
        <f t="shared" si="2"/>
        <v>#DIV/0!</v>
      </c>
      <c r="N47" s="58"/>
      <c r="O47" s="58"/>
      <c r="P47" s="35"/>
      <c r="Q47" s="35"/>
    </row>
    <row r="48" spans="1:17" ht="15.6" thickTop="1" thickBot="1">
      <c r="A48" s="47">
        <v>34</v>
      </c>
      <c r="B48" s="53">
        <f>DATOS!B45</f>
        <v>0</v>
      </c>
      <c r="C48" s="56"/>
      <c r="D48" s="56"/>
      <c r="E48" s="56"/>
      <c r="F48" s="55" t="e">
        <f t="shared" si="0"/>
        <v>#DIV/0!</v>
      </c>
      <c r="G48" s="50" t="e">
        <f t="shared" si="3"/>
        <v>#DIV/0!</v>
      </c>
      <c r="H48" s="46"/>
      <c r="I48" s="56"/>
      <c r="J48" s="56"/>
      <c r="K48" s="56"/>
      <c r="L48" s="55" t="e">
        <f t="shared" si="1"/>
        <v>#DIV/0!</v>
      </c>
      <c r="M48" s="60" t="e">
        <f t="shared" si="2"/>
        <v>#DIV/0!</v>
      </c>
      <c r="N48" s="58"/>
      <c r="O48" s="58"/>
      <c r="P48" s="35"/>
      <c r="Q48" s="35"/>
    </row>
    <row r="49" spans="1:17" ht="15.6" thickTop="1" thickBot="1">
      <c r="A49" s="47">
        <v>35</v>
      </c>
      <c r="B49" s="53">
        <f>DATOS!B46</f>
        <v>0</v>
      </c>
      <c r="C49" s="56"/>
      <c r="D49" s="56"/>
      <c r="E49" s="56"/>
      <c r="F49" s="55" t="e">
        <f t="shared" si="0"/>
        <v>#DIV/0!</v>
      </c>
      <c r="G49" s="50" t="e">
        <f t="shared" si="3"/>
        <v>#DIV/0!</v>
      </c>
      <c r="H49" s="46"/>
      <c r="I49" s="56"/>
      <c r="J49" s="56"/>
      <c r="K49" s="56"/>
      <c r="L49" s="55" t="e">
        <f t="shared" si="1"/>
        <v>#DIV/0!</v>
      </c>
      <c r="M49" s="60" t="e">
        <f t="shared" si="2"/>
        <v>#DIV/0!</v>
      </c>
      <c r="N49" s="58"/>
      <c r="O49" s="58"/>
      <c r="P49" s="35"/>
      <c r="Q49" s="35"/>
    </row>
    <row r="50" spans="1:17" ht="15.6" thickTop="1" thickBot="1">
      <c r="A50" s="47">
        <v>36</v>
      </c>
      <c r="B50" s="53">
        <f>DATOS!B47</f>
        <v>0</v>
      </c>
      <c r="C50" s="56"/>
      <c r="D50" s="56"/>
      <c r="E50" s="56"/>
      <c r="F50" s="55" t="e">
        <f t="shared" si="0"/>
        <v>#DIV/0!</v>
      </c>
      <c r="G50" s="50" t="e">
        <f t="shared" si="3"/>
        <v>#DIV/0!</v>
      </c>
      <c r="H50" s="46"/>
      <c r="I50" s="56"/>
      <c r="J50" s="56"/>
      <c r="K50" s="56"/>
      <c r="L50" s="55" t="e">
        <f t="shared" si="1"/>
        <v>#DIV/0!</v>
      </c>
      <c r="M50" s="60" t="e">
        <f t="shared" si="2"/>
        <v>#DIV/0!</v>
      </c>
      <c r="N50" s="58"/>
      <c r="O50" s="58"/>
      <c r="P50" s="35"/>
      <c r="Q50" s="35"/>
    </row>
    <row r="51" spans="1:17" ht="15.6" thickTop="1" thickBot="1">
      <c r="A51" s="47">
        <v>37</v>
      </c>
      <c r="B51" s="53">
        <f>DATOS!B48</f>
        <v>0</v>
      </c>
      <c r="C51" s="56"/>
      <c r="D51" s="56"/>
      <c r="E51" s="56"/>
      <c r="F51" s="55" t="e">
        <f t="shared" si="0"/>
        <v>#DIV/0!</v>
      </c>
      <c r="G51" s="50" t="e">
        <f t="shared" si="3"/>
        <v>#DIV/0!</v>
      </c>
      <c r="H51" s="46"/>
      <c r="I51" s="56"/>
      <c r="J51" s="56"/>
      <c r="K51" s="56"/>
      <c r="L51" s="55" t="e">
        <f t="shared" si="1"/>
        <v>#DIV/0!</v>
      </c>
      <c r="M51" s="60" t="e">
        <f t="shared" si="2"/>
        <v>#DIV/0!</v>
      </c>
      <c r="N51" s="58"/>
      <c r="O51" s="58"/>
      <c r="P51" s="35"/>
      <c r="Q51" s="35"/>
    </row>
    <row r="52" spans="1:17" ht="15.6" thickTop="1" thickBot="1">
      <c r="A52" s="47">
        <v>38</v>
      </c>
      <c r="B52" s="53">
        <f>DATOS!B49</f>
        <v>0</v>
      </c>
      <c r="C52" s="56"/>
      <c r="D52" s="56"/>
      <c r="E52" s="56"/>
      <c r="F52" s="55" t="e">
        <f t="shared" si="0"/>
        <v>#DIV/0!</v>
      </c>
      <c r="G52" s="50" t="e">
        <f t="shared" si="3"/>
        <v>#DIV/0!</v>
      </c>
      <c r="H52" s="46"/>
      <c r="I52" s="56"/>
      <c r="J52" s="56"/>
      <c r="K52" s="56"/>
      <c r="L52" s="55" t="e">
        <f t="shared" si="1"/>
        <v>#DIV/0!</v>
      </c>
      <c r="M52" s="60" t="e">
        <f t="shared" si="2"/>
        <v>#DIV/0!</v>
      </c>
      <c r="N52" s="58"/>
      <c r="O52" s="58"/>
      <c r="P52" s="35"/>
      <c r="Q52" s="35"/>
    </row>
    <row r="53" spans="1:17" ht="15.6" thickTop="1" thickBot="1">
      <c r="A53" s="47">
        <v>39</v>
      </c>
      <c r="B53" s="53">
        <f>DATOS!B50</f>
        <v>0</v>
      </c>
      <c r="C53" s="56"/>
      <c r="D53" s="56"/>
      <c r="E53" s="56"/>
      <c r="F53" s="55" t="e">
        <f t="shared" si="0"/>
        <v>#DIV/0!</v>
      </c>
      <c r="G53" s="50" t="e">
        <f t="shared" si="3"/>
        <v>#DIV/0!</v>
      </c>
      <c r="H53" s="46"/>
      <c r="I53" s="56"/>
      <c r="J53" s="56"/>
      <c r="K53" s="56"/>
      <c r="L53" s="55" t="e">
        <f t="shared" si="1"/>
        <v>#DIV/0!</v>
      </c>
      <c r="M53" s="60" t="e">
        <f t="shared" si="2"/>
        <v>#DIV/0!</v>
      </c>
      <c r="N53" s="56"/>
      <c r="O53" s="56"/>
      <c r="P53" s="35"/>
      <c r="Q53" s="35"/>
    </row>
    <row r="54" spans="1:17" ht="15.6" thickTop="1" thickBot="1">
      <c r="A54" s="47">
        <v>40</v>
      </c>
      <c r="B54" s="53">
        <f>DATOS!B51</f>
        <v>0</v>
      </c>
      <c r="C54" s="56"/>
      <c r="D54" s="56"/>
      <c r="E54" s="56"/>
      <c r="F54" s="55" t="e">
        <f t="shared" si="0"/>
        <v>#DIV/0!</v>
      </c>
      <c r="G54" s="50" t="e">
        <f t="shared" si="3"/>
        <v>#DIV/0!</v>
      </c>
      <c r="H54" s="46"/>
      <c r="I54" s="56"/>
      <c r="J54" s="56"/>
      <c r="K54" s="56"/>
      <c r="L54" s="55" t="e">
        <f t="shared" si="1"/>
        <v>#DIV/0!</v>
      </c>
      <c r="M54" s="60" t="e">
        <f t="shared" si="2"/>
        <v>#DIV/0!</v>
      </c>
      <c r="N54" s="56"/>
      <c r="O54" s="56"/>
      <c r="P54" s="35"/>
      <c r="Q54" s="35"/>
    </row>
    <row r="55" spans="1:17" ht="15.6" thickTop="1" thickBot="1">
      <c r="A55" s="47">
        <v>41</v>
      </c>
      <c r="B55" s="53">
        <f>DATOS!B52</f>
        <v>0</v>
      </c>
      <c r="C55" s="56"/>
      <c r="D55" s="56"/>
      <c r="E55" s="56"/>
      <c r="F55" s="55" t="e">
        <f t="shared" si="0"/>
        <v>#DIV/0!</v>
      </c>
      <c r="G55" s="50" t="e">
        <f t="shared" si="3"/>
        <v>#DIV/0!</v>
      </c>
      <c r="H55" s="46"/>
      <c r="I55" s="56"/>
      <c r="J55" s="56"/>
      <c r="K55" s="56"/>
      <c r="L55" s="55" t="e">
        <f t="shared" si="1"/>
        <v>#DIV/0!</v>
      </c>
      <c r="M55" s="60" t="e">
        <f t="shared" si="2"/>
        <v>#DIV/0!</v>
      </c>
      <c r="N55" s="56"/>
      <c r="O55" s="56"/>
      <c r="P55" s="35"/>
      <c r="Q55" s="35"/>
    </row>
    <row r="56" spans="1:17" ht="15.6" thickTop="1" thickBot="1">
      <c r="A56" s="47">
        <v>42</v>
      </c>
      <c r="B56" s="53">
        <f>DATOS!B53</f>
        <v>0</v>
      </c>
      <c r="C56" s="56"/>
      <c r="D56" s="56"/>
      <c r="E56" s="56"/>
      <c r="F56" s="55" t="e">
        <f t="shared" si="0"/>
        <v>#DIV/0!</v>
      </c>
      <c r="G56" s="50" t="e">
        <f t="shared" si="3"/>
        <v>#DIV/0!</v>
      </c>
      <c r="H56" s="46"/>
      <c r="I56" s="56"/>
      <c r="J56" s="56"/>
      <c r="K56" s="56"/>
      <c r="L56" s="55" t="e">
        <f t="shared" si="1"/>
        <v>#DIV/0!</v>
      </c>
      <c r="M56" s="60" t="e">
        <f t="shared" si="2"/>
        <v>#DIV/0!</v>
      </c>
      <c r="N56" s="56"/>
      <c r="O56" s="56"/>
      <c r="P56" s="35"/>
      <c r="Q56" s="35"/>
    </row>
    <row r="57" spans="1:17" ht="15.6" thickTop="1" thickBot="1">
      <c r="A57" s="47">
        <v>43</v>
      </c>
      <c r="B57" s="53">
        <f>DATOS!B54</f>
        <v>0</v>
      </c>
      <c r="C57" s="56"/>
      <c r="D57" s="56"/>
      <c r="E57" s="56"/>
      <c r="F57" s="55" t="e">
        <f t="shared" si="0"/>
        <v>#DIV/0!</v>
      </c>
      <c r="G57" s="50" t="e">
        <f t="shared" si="3"/>
        <v>#DIV/0!</v>
      </c>
      <c r="H57" s="46"/>
      <c r="I57" s="56"/>
      <c r="J57" s="56"/>
      <c r="K57" s="56"/>
      <c r="L57" s="55" t="e">
        <f t="shared" si="1"/>
        <v>#DIV/0!</v>
      </c>
      <c r="M57" s="60" t="e">
        <f t="shared" si="2"/>
        <v>#DIV/0!</v>
      </c>
      <c r="N57" s="56"/>
      <c r="O57" s="56"/>
      <c r="P57" s="35"/>
      <c r="Q57" s="35"/>
    </row>
    <row r="58" spans="1:17" ht="15.6" thickTop="1" thickBot="1">
      <c r="A58" s="47">
        <v>44</v>
      </c>
      <c r="B58" s="53">
        <f>DATOS!B55</f>
        <v>0</v>
      </c>
      <c r="C58" s="56"/>
      <c r="D58" s="56"/>
      <c r="E58" s="56"/>
      <c r="F58" s="55" t="e">
        <f t="shared" si="0"/>
        <v>#DIV/0!</v>
      </c>
      <c r="G58" s="50" t="e">
        <f t="shared" si="3"/>
        <v>#DIV/0!</v>
      </c>
      <c r="H58" s="46"/>
      <c r="I58" s="56"/>
      <c r="J58" s="56"/>
      <c r="K58" s="56"/>
      <c r="L58" s="55" t="e">
        <f t="shared" si="1"/>
        <v>#DIV/0!</v>
      </c>
      <c r="M58" s="60" t="e">
        <f t="shared" si="2"/>
        <v>#DIV/0!</v>
      </c>
      <c r="N58" s="56"/>
      <c r="O58" s="56"/>
      <c r="P58" s="35"/>
      <c r="Q58" s="35"/>
    </row>
    <row r="59" spans="1:17" ht="15.6" thickTop="1" thickBot="1">
      <c r="A59" s="48">
        <v>45</v>
      </c>
      <c r="B59" s="54">
        <f>DATOS!B56</f>
        <v>0</v>
      </c>
      <c r="C59" s="56"/>
      <c r="D59" s="56"/>
      <c r="E59" s="56"/>
      <c r="F59" s="55" t="e">
        <f t="shared" si="0"/>
        <v>#DIV/0!</v>
      </c>
      <c r="G59" s="50" t="e">
        <f t="shared" si="3"/>
        <v>#DIV/0!</v>
      </c>
      <c r="H59" s="49"/>
      <c r="I59" s="56"/>
      <c r="J59" s="56"/>
      <c r="K59" s="56"/>
      <c r="L59" s="55" t="e">
        <f t="shared" si="1"/>
        <v>#DIV/0!</v>
      </c>
      <c r="M59" s="60" t="e">
        <f t="shared" si="2"/>
        <v>#DIV/0!</v>
      </c>
      <c r="N59" s="56"/>
      <c r="O59" s="56"/>
      <c r="P59" s="35"/>
      <c r="Q59" s="35"/>
    </row>
    <row r="60" spans="1:17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</row>
  </sheetData>
  <mergeCells count="19">
    <mergeCell ref="A1:L1"/>
    <mergeCell ref="H3:L3"/>
    <mergeCell ref="H4:L5"/>
    <mergeCell ref="A10:A14"/>
    <mergeCell ref="B10:B14"/>
    <mergeCell ref="C10:F10"/>
    <mergeCell ref="C3:G3"/>
    <mergeCell ref="C4:G4"/>
    <mergeCell ref="C5:G5"/>
    <mergeCell ref="N10:O11"/>
    <mergeCell ref="C11:E13"/>
    <mergeCell ref="F11:F14"/>
    <mergeCell ref="I11:K13"/>
    <mergeCell ref="L11:L14"/>
    <mergeCell ref="N12:N14"/>
    <mergeCell ref="O12:O14"/>
    <mergeCell ref="G11:G14"/>
    <mergeCell ref="I10:M10"/>
    <mergeCell ref="M11:M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83"/>
  <sheetViews>
    <sheetView topLeftCell="A8" zoomScale="78" zoomScaleNormal="110" workbookViewId="0">
      <selection activeCell="I16" sqref="I16"/>
    </sheetView>
  </sheetViews>
  <sheetFormatPr baseColWidth="10" defaultColWidth="11.44140625" defaultRowHeight="14.4"/>
  <cols>
    <col min="1" max="1" width="8.6640625" style="31" customWidth="1"/>
    <col min="2" max="2" width="45.44140625" style="31" customWidth="1"/>
    <col min="3" max="16" width="7.6640625" style="31" customWidth="1"/>
    <col min="17" max="17" width="25.33203125" style="31" customWidth="1"/>
    <col min="18" max="20" width="7.6640625" style="31" customWidth="1"/>
    <col min="21" max="16384" width="11.44140625" style="31"/>
  </cols>
  <sheetData>
    <row r="1" spans="1:20">
      <c r="A1" s="292" t="s">
        <v>1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</row>
    <row r="2" spans="1:20" ht="36.75" customHeight="1">
      <c r="A2" s="292"/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</row>
    <row r="3" spans="1:20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ht="1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19.2" thickTop="1" thickBot="1">
      <c r="A5" s="63"/>
      <c r="B5" s="64" t="s">
        <v>28</v>
      </c>
      <c r="C5" s="293" t="str">
        <f>DATOS!B5</f>
        <v>Tercero A</v>
      </c>
      <c r="D5" s="294"/>
      <c r="E5" s="294"/>
      <c r="F5" s="294"/>
      <c r="G5" s="295"/>
      <c r="H5" s="65"/>
      <c r="I5" s="302" t="s">
        <v>45</v>
      </c>
      <c r="J5" s="302"/>
      <c r="K5" s="302"/>
      <c r="L5" s="302"/>
      <c r="M5" s="299"/>
      <c r="N5" s="300"/>
      <c r="O5" s="300"/>
      <c r="P5" s="301"/>
      <c r="Q5" s="30"/>
      <c r="R5" s="30"/>
      <c r="S5" s="303"/>
      <c r="T5" s="303"/>
    </row>
    <row r="6" spans="1:20" ht="19.2" thickTop="1" thickBot="1">
      <c r="A6" s="63"/>
      <c r="B6" s="64" t="s">
        <v>30</v>
      </c>
      <c r="C6" s="293" t="str">
        <f>DATOS!B4</f>
        <v>Msc. Myrian Zurita</v>
      </c>
      <c r="D6" s="294"/>
      <c r="E6" s="294"/>
      <c r="F6" s="294"/>
      <c r="G6" s="295"/>
      <c r="H6" s="65"/>
      <c r="I6" s="302" t="s">
        <v>46</v>
      </c>
      <c r="J6" s="302"/>
      <c r="K6" s="302"/>
      <c r="L6" s="302"/>
      <c r="M6" s="299"/>
      <c r="N6" s="300"/>
      <c r="O6" s="300"/>
      <c r="P6" s="301"/>
      <c r="Q6" s="30"/>
      <c r="R6" s="30"/>
      <c r="S6" s="303"/>
      <c r="T6" s="303"/>
    </row>
    <row r="7" spans="1:20" ht="19.2" thickTop="1" thickBot="1">
      <c r="A7" s="63"/>
      <c r="B7" s="64" t="s">
        <v>32</v>
      </c>
      <c r="C7" s="293" t="str">
        <f>DATOS!B3</f>
        <v>Física</v>
      </c>
      <c r="D7" s="294"/>
      <c r="E7" s="294"/>
      <c r="F7" s="294"/>
      <c r="G7" s="295"/>
      <c r="H7" s="65"/>
      <c r="I7" s="302" t="s">
        <v>48</v>
      </c>
      <c r="J7" s="302"/>
      <c r="K7" s="302"/>
      <c r="L7" s="302"/>
      <c r="M7" s="293" t="str">
        <f>DATOS!B6</f>
        <v>Msc. Myrian Zurita</v>
      </c>
      <c r="N7" s="294"/>
      <c r="O7" s="294"/>
      <c r="P7" s="295"/>
      <c r="Q7" s="30"/>
      <c r="R7" s="30"/>
      <c r="S7" s="30"/>
      <c r="T7" s="30"/>
    </row>
    <row r="8" spans="1:20" ht="19.2" thickTop="1" thickBot="1">
      <c r="A8" s="30"/>
      <c r="B8" s="66" t="s">
        <v>66</v>
      </c>
      <c r="C8" s="296" t="str">
        <f>DATOS!B2</f>
        <v>2023 - 2024</v>
      </c>
      <c r="D8" s="297"/>
      <c r="E8" s="297"/>
      <c r="F8" s="297"/>
      <c r="G8" s="298"/>
      <c r="H8" s="30"/>
      <c r="I8" s="304" t="s">
        <v>47</v>
      </c>
      <c r="J8" s="304"/>
      <c r="K8" s="304"/>
      <c r="L8" s="304"/>
      <c r="M8" s="296" t="s">
        <v>59</v>
      </c>
      <c r="N8" s="297"/>
      <c r="O8" s="297"/>
      <c r="P8" s="298"/>
      <c r="Q8" s="30"/>
      <c r="R8" s="30"/>
      <c r="S8" s="30"/>
      <c r="T8" s="30"/>
    </row>
    <row r="9" spans="1:20" ht="19.2" thickTop="1" thickBot="1">
      <c r="B9" s="64" t="s">
        <v>29</v>
      </c>
      <c r="C9" s="271" t="s">
        <v>67</v>
      </c>
      <c r="D9" s="272"/>
      <c r="E9" s="272"/>
      <c r="F9" s="272"/>
      <c r="G9" s="273"/>
    </row>
    <row r="10" spans="1:20" ht="15" thickTop="1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8"/>
    </row>
    <row r="11" spans="1:20" ht="29.25" customHeight="1" thickBot="1">
      <c r="A11" s="265" t="s">
        <v>49</v>
      </c>
      <c r="B11" s="265"/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6"/>
    </row>
    <row r="12" spans="1:20" ht="16.5" customHeight="1" thickTop="1" thickBot="1">
      <c r="A12" s="270" t="s">
        <v>33</v>
      </c>
      <c r="B12" s="270" t="s">
        <v>34</v>
      </c>
      <c r="C12" s="269" t="s">
        <v>61</v>
      </c>
      <c r="D12" s="269"/>
      <c r="E12" s="269"/>
      <c r="F12" s="268" t="s">
        <v>52</v>
      </c>
      <c r="G12" s="268"/>
      <c r="H12" s="268"/>
      <c r="I12" s="267" t="s">
        <v>53</v>
      </c>
      <c r="J12" s="278" t="s">
        <v>37</v>
      </c>
      <c r="K12" s="278"/>
      <c r="L12" s="278"/>
      <c r="M12" s="278"/>
      <c r="N12" s="288" t="s">
        <v>50</v>
      </c>
      <c r="O12" s="290" t="s">
        <v>65</v>
      </c>
      <c r="P12" s="286" t="s">
        <v>51</v>
      </c>
      <c r="Q12" s="281" t="s">
        <v>115</v>
      </c>
      <c r="R12" s="274" t="s">
        <v>54</v>
      </c>
      <c r="S12" s="274"/>
      <c r="T12" s="274"/>
    </row>
    <row r="13" spans="1:20" ht="16.5" customHeight="1" thickTop="1" thickBot="1">
      <c r="A13" s="270"/>
      <c r="B13" s="270"/>
      <c r="C13" s="269"/>
      <c r="D13" s="269"/>
      <c r="E13" s="269"/>
      <c r="F13" s="268"/>
      <c r="G13" s="268"/>
      <c r="H13" s="268"/>
      <c r="I13" s="267"/>
      <c r="J13" s="278"/>
      <c r="K13" s="278"/>
      <c r="L13" s="278"/>
      <c r="M13" s="278"/>
      <c r="N13" s="289"/>
      <c r="O13" s="291"/>
      <c r="P13" s="287"/>
      <c r="Q13" s="282"/>
      <c r="R13" s="274"/>
      <c r="S13" s="274"/>
      <c r="T13" s="274"/>
    </row>
    <row r="14" spans="1:20" ht="15.6" thickTop="1" thickBot="1">
      <c r="A14" s="270"/>
      <c r="B14" s="270"/>
      <c r="C14" s="275" t="s">
        <v>60</v>
      </c>
      <c r="D14" s="275" t="s">
        <v>62</v>
      </c>
      <c r="E14" s="284">
        <v>0.45</v>
      </c>
      <c r="F14" s="275" t="s">
        <v>60</v>
      </c>
      <c r="G14" s="275" t="s">
        <v>62</v>
      </c>
      <c r="H14" s="284">
        <v>0.45</v>
      </c>
      <c r="I14" s="267"/>
      <c r="J14" s="279" t="s">
        <v>63</v>
      </c>
      <c r="K14" s="276">
        <v>0.05</v>
      </c>
      <c r="L14" s="279" t="s">
        <v>64</v>
      </c>
      <c r="M14" s="276">
        <v>0.05</v>
      </c>
      <c r="N14" s="289"/>
      <c r="O14" s="291"/>
      <c r="P14" s="287"/>
      <c r="Q14" s="282"/>
      <c r="R14" s="274"/>
      <c r="S14" s="274"/>
      <c r="T14" s="274"/>
    </row>
    <row r="15" spans="1:20" ht="66.599999999999994" thickTop="1" thickBot="1">
      <c r="A15" s="270"/>
      <c r="B15" s="270"/>
      <c r="C15" s="275"/>
      <c r="D15" s="275"/>
      <c r="E15" s="285"/>
      <c r="F15" s="275"/>
      <c r="G15" s="275"/>
      <c r="H15" s="285" t="s">
        <v>55</v>
      </c>
      <c r="I15" s="267"/>
      <c r="J15" s="280"/>
      <c r="K15" s="277"/>
      <c r="L15" s="280"/>
      <c r="M15" s="277"/>
      <c r="N15" s="289"/>
      <c r="O15" s="291"/>
      <c r="P15" s="287"/>
      <c r="Q15" s="283"/>
      <c r="R15" s="69" t="s">
        <v>56</v>
      </c>
      <c r="S15" s="69" t="s">
        <v>57</v>
      </c>
      <c r="T15" s="70" t="s">
        <v>58</v>
      </c>
    </row>
    <row r="16" spans="1:20" ht="16.8" thickTop="1" thickBot="1">
      <c r="A16" s="77">
        <v>1</v>
      </c>
      <c r="B16" s="78" t="str">
        <f>DATOS!B12</f>
        <v>ALBAN TITUAÑA ANTONY GABRIEL</v>
      </c>
      <c r="C16" s="79">
        <f>'NOTAS 1ER TRIMESTRE'!F15</f>
        <v>10</v>
      </c>
      <c r="D16" s="79" t="str">
        <f>'NOTAS 1ER TRIMESTRE'!G15</f>
        <v>A+</v>
      </c>
      <c r="E16" s="80">
        <f>C16*0.45</f>
        <v>4.5</v>
      </c>
      <c r="F16" s="79">
        <f>'NOTAS 1ER TRIMESTRE'!L15</f>
        <v>10</v>
      </c>
      <c r="G16" s="79" t="str">
        <f>'NOTAS 1ER TRIMESTRE'!M15</f>
        <v>A+</v>
      </c>
      <c r="H16" s="80">
        <f>F16*0.45</f>
        <v>4.5</v>
      </c>
      <c r="I16" s="81">
        <f>E16+H16</f>
        <v>9</v>
      </c>
      <c r="J16" s="79">
        <f>'NOTAS 1ER TRIMESTRE'!N15</f>
        <v>10</v>
      </c>
      <c r="K16" s="80">
        <f>J16*0.05</f>
        <v>0.5</v>
      </c>
      <c r="L16" s="79">
        <f>'NOTAS 1ER TRIMESTRE'!O15</f>
        <v>10</v>
      </c>
      <c r="M16" s="80">
        <f>L16*0.05</f>
        <v>0.5</v>
      </c>
      <c r="N16" s="81">
        <f>K16+M16</f>
        <v>1</v>
      </c>
      <c r="O16" s="82">
        <f>I16+N16</f>
        <v>10</v>
      </c>
      <c r="P16" s="71" t="str">
        <f>IF(ROUND(O16,0)=10,"A+",IF(ROUND(O16,0)=9,"A-",IF(ROUND(O16,0)=8,"B+",IF(ROUND(O16,0)=7,"B-",IF(ROUND(O16,0)=6,"C+",IF(ROUND(O16,0)=5,"C-",IF(ROUND(17,0)=4,"D+",IF(ROUND(O16,0)=3,"D-",IF(ROUND(O16,0)=2,"E+",IF(ROUND(O16,0)=1,"E-"))))))))))</f>
        <v>A+</v>
      </c>
      <c r="Q16" s="122" t="str">
        <f>IF(O16="","",IF(AND(O16&gt;=7,O16&lt;=10),"APROBADO",IF(AND(O16&gt;=0,O16&lt;7),"RECUPERACIÓN PEDAGOGICA")))</f>
        <v>APROBADO</v>
      </c>
      <c r="R16" s="72"/>
      <c r="S16" s="72"/>
      <c r="T16" s="72"/>
    </row>
    <row r="17" spans="1:20" ht="16.8" thickTop="1" thickBot="1">
      <c r="A17" s="77">
        <v>2</v>
      </c>
      <c r="B17" s="78" t="str">
        <f>DATOS!B13</f>
        <v>CASA ALVARADO ANDERSON ISMAEL</v>
      </c>
      <c r="C17" s="79">
        <f>'NOTAS 1ER TRIMESTRE'!F16</f>
        <v>7</v>
      </c>
      <c r="D17" s="79" t="str">
        <f>'NOTAS 1ER TRIMESTRE'!G16</f>
        <v>B-</v>
      </c>
      <c r="E17" s="80">
        <f t="shared" ref="E17:E60" si="0">C17*0.45</f>
        <v>3.15</v>
      </c>
      <c r="F17" s="79">
        <f>'NOTAS 1ER TRIMESTRE'!L16</f>
        <v>7</v>
      </c>
      <c r="G17" s="79" t="str">
        <f>'NOTAS 1ER TRIMESTRE'!M16</f>
        <v>B-</v>
      </c>
      <c r="H17" s="80">
        <f t="shared" ref="H17:H60" si="1">F17*0.45</f>
        <v>3.15</v>
      </c>
      <c r="I17" s="81">
        <f t="shared" ref="I17:I60" si="2">E17+H17</f>
        <v>6.3</v>
      </c>
      <c r="J17" s="79">
        <f>'NOTAS 1ER TRIMESTRE'!N16</f>
        <v>10</v>
      </c>
      <c r="K17" s="80">
        <f t="shared" ref="K17:K60" si="3">J17*0.05</f>
        <v>0.5</v>
      </c>
      <c r="L17" s="79">
        <f>'NOTAS 1ER TRIMESTRE'!O16</f>
        <v>4.25</v>
      </c>
      <c r="M17" s="80">
        <f t="shared" ref="M17:M60" si="4">L17*0.05</f>
        <v>0.21250000000000002</v>
      </c>
      <c r="N17" s="81">
        <f t="shared" ref="N17:N60" si="5">K17+M17</f>
        <v>0.71250000000000002</v>
      </c>
      <c r="O17" s="82">
        <f t="shared" ref="O17:O60" si="6">I17+N17</f>
        <v>7.0125000000000002</v>
      </c>
      <c r="P17" s="71" t="str">
        <f t="shared" ref="P17:P61" si="7">IF(ROUND(O17,0)=10,"A+",IF(ROUND(O17,0)=9,"A-",IF(ROUND(O17,0)=8,"B+",IF(ROUND(O17,0)=7,"B-",IF(ROUND(O17,0)=6,"C+",IF(ROUND(O17,0)=5,"C-",IF(ROUND(17,0)=4,"D+",IF(ROUND(O17,0)=3,"D-",IF(ROUND(O17,0)=2,"E+",IF(ROUND(O17,0)=1,"E-"))))))))))</f>
        <v>B-</v>
      </c>
      <c r="Q17" s="122" t="str">
        <f t="shared" ref="Q17:Q60" si="8">IF(O17="","",IF(AND(O17&gt;=7,O17&lt;=10),"APROBADO",IF(AND(O17&gt;=0,O17&lt;7),"RECUPERACIÓN PEDAGOGICA")))</f>
        <v>APROBADO</v>
      </c>
      <c r="R17" s="72"/>
      <c r="S17" s="72"/>
      <c r="T17" s="72"/>
    </row>
    <row r="18" spans="1:20" ht="16.8" thickTop="1" thickBot="1">
      <c r="A18" s="77">
        <v>3</v>
      </c>
      <c r="B18" s="78" t="str">
        <f>DATOS!B14</f>
        <v>CASA QUINATOA CRISTIAN DANILO</v>
      </c>
      <c r="C18" s="79">
        <f>'NOTAS 1ER TRIMESTRE'!F17</f>
        <v>9</v>
      </c>
      <c r="D18" s="79" t="str">
        <f>'NOTAS 1ER TRIMESTRE'!G17</f>
        <v>A-</v>
      </c>
      <c r="E18" s="80">
        <f t="shared" si="0"/>
        <v>4.05</v>
      </c>
      <c r="F18" s="79">
        <f>'NOTAS 1ER TRIMESTRE'!L17</f>
        <v>8</v>
      </c>
      <c r="G18" s="79" t="str">
        <f>'NOTAS 1ER TRIMESTRE'!M17</f>
        <v>B+</v>
      </c>
      <c r="H18" s="80">
        <f t="shared" si="1"/>
        <v>3.6</v>
      </c>
      <c r="I18" s="81">
        <f t="shared" si="2"/>
        <v>7.65</v>
      </c>
      <c r="J18" s="79">
        <f>'NOTAS 1ER TRIMESTRE'!N17</f>
        <v>10</v>
      </c>
      <c r="K18" s="80">
        <f t="shared" si="3"/>
        <v>0.5</v>
      </c>
      <c r="L18" s="79">
        <f>'NOTAS 1ER TRIMESTRE'!O17</f>
        <v>5.75</v>
      </c>
      <c r="M18" s="80">
        <f t="shared" si="4"/>
        <v>0.28750000000000003</v>
      </c>
      <c r="N18" s="81">
        <f t="shared" si="5"/>
        <v>0.78750000000000009</v>
      </c>
      <c r="O18" s="82">
        <f t="shared" si="6"/>
        <v>8.4375</v>
      </c>
      <c r="P18" s="71" t="str">
        <f t="shared" si="7"/>
        <v>B+</v>
      </c>
      <c r="Q18" s="122" t="str">
        <f t="shared" si="8"/>
        <v>APROBADO</v>
      </c>
      <c r="R18" s="72"/>
      <c r="S18" s="72"/>
      <c r="T18" s="72"/>
    </row>
    <row r="19" spans="1:20" ht="16.8" thickTop="1" thickBot="1">
      <c r="A19" s="77">
        <v>4</v>
      </c>
      <c r="B19" s="78" t="str">
        <f>DATOS!B15</f>
        <v>CATOTA TAIPE MIRYAN GRACIELA</v>
      </c>
      <c r="C19" s="79">
        <f>'NOTAS 1ER TRIMESTRE'!F18</f>
        <v>8.5</v>
      </c>
      <c r="D19" s="79" t="str">
        <f>'NOTAS 1ER TRIMESTRE'!G18</f>
        <v>A-</v>
      </c>
      <c r="E19" s="80">
        <f t="shared" si="0"/>
        <v>3.8250000000000002</v>
      </c>
      <c r="F19" s="79">
        <f>'NOTAS 1ER TRIMESTRE'!L18</f>
        <v>7</v>
      </c>
      <c r="G19" s="79" t="str">
        <f>'NOTAS 1ER TRIMESTRE'!M18</f>
        <v>B-</v>
      </c>
      <c r="H19" s="80">
        <f t="shared" si="1"/>
        <v>3.15</v>
      </c>
      <c r="I19" s="81">
        <f t="shared" si="2"/>
        <v>6.9749999999999996</v>
      </c>
      <c r="J19" s="79">
        <f>'NOTAS 1ER TRIMESTRE'!N18</f>
        <v>10</v>
      </c>
      <c r="K19" s="80">
        <f t="shared" si="3"/>
        <v>0.5</v>
      </c>
      <c r="L19" s="79">
        <f>'NOTAS 1ER TRIMESTRE'!O18</f>
        <v>9.5</v>
      </c>
      <c r="M19" s="80">
        <f t="shared" si="4"/>
        <v>0.47500000000000003</v>
      </c>
      <c r="N19" s="81">
        <f t="shared" si="5"/>
        <v>0.97500000000000009</v>
      </c>
      <c r="O19" s="82">
        <f t="shared" si="6"/>
        <v>7.9499999999999993</v>
      </c>
      <c r="P19" s="71" t="str">
        <f t="shared" si="7"/>
        <v>B+</v>
      </c>
      <c r="Q19" s="122" t="str">
        <f t="shared" si="8"/>
        <v>APROBADO</v>
      </c>
      <c r="R19" s="72"/>
      <c r="S19" s="72"/>
      <c r="T19" s="72"/>
    </row>
    <row r="20" spans="1:20" ht="16.8" thickTop="1" thickBot="1">
      <c r="A20" s="77">
        <v>5</v>
      </c>
      <c r="B20" s="78" t="str">
        <f>DATOS!B16</f>
        <v>CHANATASIG CASA ALEX FERNANDO</v>
      </c>
      <c r="C20" s="79">
        <f>'NOTAS 1ER TRIMESTRE'!F19</f>
        <v>8</v>
      </c>
      <c r="D20" s="79" t="str">
        <f>'NOTAS 1ER TRIMESTRE'!G19</f>
        <v>B+</v>
      </c>
      <c r="E20" s="80">
        <f t="shared" si="0"/>
        <v>3.6</v>
      </c>
      <c r="F20" s="79">
        <f>'NOTAS 1ER TRIMESTRE'!L19</f>
        <v>10</v>
      </c>
      <c r="G20" s="79" t="str">
        <f>'NOTAS 1ER TRIMESTRE'!M19</f>
        <v>A+</v>
      </c>
      <c r="H20" s="80">
        <f t="shared" si="1"/>
        <v>4.5</v>
      </c>
      <c r="I20" s="81">
        <f t="shared" si="2"/>
        <v>8.1</v>
      </c>
      <c r="J20" s="79">
        <f>'NOTAS 1ER TRIMESTRE'!N19</f>
        <v>10</v>
      </c>
      <c r="K20" s="80">
        <f t="shared" si="3"/>
        <v>0.5</v>
      </c>
      <c r="L20" s="79">
        <f>'NOTAS 1ER TRIMESTRE'!O19</f>
        <v>4.75</v>
      </c>
      <c r="M20" s="80">
        <f t="shared" si="4"/>
        <v>0.23750000000000002</v>
      </c>
      <c r="N20" s="81">
        <f t="shared" si="5"/>
        <v>0.73750000000000004</v>
      </c>
      <c r="O20" s="82">
        <f t="shared" si="6"/>
        <v>8.8375000000000004</v>
      </c>
      <c r="P20" s="71" t="str">
        <f t="shared" si="7"/>
        <v>A-</v>
      </c>
      <c r="Q20" s="122" t="str">
        <f t="shared" si="8"/>
        <v>APROBADO</v>
      </c>
      <c r="R20" s="72"/>
      <c r="S20" s="72"/>
      <c r="T20" s="72"/>
    </row>
    <row r="21" spans="1:20" ht="16.8" thickTop="1" thickBot="1">
      <c r="A21" s="77">
        <v>6</v>
      </c>
      <c r="B21" s="78" t="str">
        <f>DATOS!B17</f>
        <v>CHICAIZA QUINATOA KEVIN MARCELO</v>
      </c>
      <c r="C21" s="79">
        <f>'NOTAS 1ER TRIMESTRE'!F20</f>
        <v>8.75</v>
      </c>
      <c r="D21" s="79" t="str">
        <f>'NOTAS 1ER TRIMESTRE'!G20</f>
        <v>A-</v>
      </c>
      <c r="E21" s="80">
        <f t="shared" si="0"/>
        <v>3.9375</v>
      </c>
      <c r="F21" s="79">
        <f>'NOTAS 1ER TRIMESTRE'!L20</f>
        <v>10</v>
      </c>
      <c r="G21" s="79" t="str">
        <f>'NOTAS 1ER TRIMESTRE'!M20</f>
        <v>A+</v>
      </c>
      <c r="H21" s="80">
        <f t="shared" si="1"/>
        <v>4.5</v>
      </c>
      <c r="I21" s="81">
        <f t="shared" si="2"/>
        <v>8.4375</v>
      </c>
      <c r="J21" s="79">
        <f>'NOTAS 1ER TRIMESTRE'!N20</f>
        <v>10</v>
      </c>
      <c r="K21" s="80">
        <f t="shared" si="3"/>
        <v>0.5</v>
      </c>
      <c r="L21" s="79">
        <f>'NOTAS 1ER TRIMESTRE'!O20</f>
        <v>4.25</v>
      </c>
      <c r="M21" s="80">
        <f t="shared" si="4"/>
        <v>0.21250000000000002</v>
      </c>
      <c r="N21" s="81">
        <f t="shared" si="5"/>
        <v>0.71250000000000002</v>
      </c>
      <c r="O21" s="82">
        <f t="shared" si="6"/>
        <v>9.15</v>
      </c>
      <c r="P21" s="71" t="str">
        <f t="shared" si="7"/>
        <v>A-</v>
      </c>
      <c r="Q21" s="122" t="str">
        <f t="shared" si="8"/>
        <v>APROBADO</v>
      </c>
      <c r="R21" s="72"/>
      <c r="S21" s="72"/>
      <c r="T21" s="72"/>
    </row>
    <row r="22" spans="1:20" ht="16.8" thickTop="1" thickBot="1">
      <c r="A22" s="77">
        <v>7</v>
      </c>
      <c r="B22" s="78" t="str">
        <f>DATOS!B18</f>
        <v>COYAGO YUGCHA JOSTIN ISRAEL</v>
      </c>
      <c r="C22" s="79">
        <f>'NOTAS 1ER TRIMESTRE'!F21</f>
        <v>9</v>
      </c>
      <c r="D22" s="79" t="str">
        <f>'NOTAS 1ER TRIMESTRE'!G21</f>
        <v>A-</v>
      </c>
      <c r="E22" s="80">
        <f t="shared" si="0"/>
        <v>4.05</v>
      </c>
      <c r="F22" s="79">
        <f>'NOTAS 1ER TRIMESTRE'!L21</f>
        <v>10</v>
      </c>
      <c r="G22" s="79" t="str">
        <f>'NOTAS 1ER TRIMESTRE'!M21</f>
        <v>A+</v>
      </c>
      <c r="H22" s="80">
        <f t="shared" si="1"/>
        <v>4.5</v>
      </c>
      <c r="I22" s="81">
        <f t="shared" si="2"/>
        <v>8.5500000000000007</v>
      </c>
      <c r="J22" s="79">
        <f>'NOTAS 1ER TRIMESTRE'!N21</f>
        <v>10</v>
      </c>
      <c r="K22" s="80">
        <f t="shared" si="3"/>
        <v>0.5</v>
      </c>
      <c r="L22" s="79">
        <f>'NOTAS 1ER TRIMESTRE'!O21</f>
        <v>4.75</v>
      </c>
      <c r="M22" s="80">
        <f t="shared" si="4"/>
        <v>0.23750000000000002</v>
      </c>
      <c r="N22" s="81">
        <f t="shared" si="5"/>
        <v>0.73750000000000004</v>
      </c>
      <c r="O22" s="82">
        <f t="shared" si="6"/>
        <v>9.2875000000000014</v>
      </c>
      <c r="P22" s="71" t="str">
        <f t="shared" si="7"/>
        <v>A-</v>
      </c>
      <c r="Q22" s="122" t="str">
        <f t="shared" si="8"/>
        <v>APROBADO</v>
      </c>
      <c r="R22" s="72"/>
      <c r="S22" s="72"/>
      <c r="T22" s="72"/>
    </row>
    <row r="23" spans="1:20" ht="16.8" thickTop="1" thickBot="1">
      <c r="A23" s="77">
        <v>8</v>
      </c>
      <c r="B23" s="78" t="str">
        <f>DATOS!B19</f>
        <v>GUARANDA AGUIAR ANDRES SEBASTIAN</v>
      </c>
      <c r="C23" s="79">
        <f>'NOTAS 1ER TRIMESTRE'!F22</f>
        <v>7</v>
      </c>
      <c r="D23" s="79" t="str">
        <f>'NOTAS 1ER TRIMESTRE'!G22</f>
        <v>B-</v>
      </c>
      <c r="E23" s="80">
        <f t="shared" si="0"/>
        <v>3.15</v>
      </c>
      <c r="F23" s="79">
        <f>'NOTAS 1ER TRIMESTRE'!L22</f>
        <v>7</v>
      </c>
      <c r="G23" s="79" t="str">
        <f>'NOTAS 1ER TRIMESTRE'!M22</f>
        <v>B-</v>
      </c>
      <c r="H23" s="80">
        <f t="shared" si="1"/>
        <v>3.15</v>
      </c>
      <c r="I23" s="81">
        <f t="shared" si="2"/>
        <v>6.3</v>
      </c>
      <c r="J23" s="79">
        <f>'NOTAS 1ER TRIMESTRE'!N22</f>
        <v>10</v>
      </c>
      <c r="K23" s="80">
        <f t="shared" si="3"/>
        <v>0.5</v>
      </c>
      <c r="L23" s="79">
        <f>'NOTAS 1ER TRIMESTRE'!O22</f>
        <v>4.75</v>
      </c>
      <c r="M23" s="80">
        <f t="shared" si="4"/>
        <v>0.23750000000000002</v>
      </c>
      <c r="N23" s="81">
        <f t="shared" si="5"/>
        <v>0.73750000000000004</v>
      </c>
      <c r="O23" s="82">
        <f t="shared" si="6"/>
        <v>7.0374999999999996</v>
      </c>
      <c r="P23" s="71" t="str">
        <f t="shared" si="7"/>
        <v>B-</v>
      </c>
      <c r="Q23" s="122" t="str">
        <f t="shared" si="8"/>
        <v>APROBADO</v>
      </c>
      <c r="R23" s="72"/>
      <c r="S23" s="72"/>
      <c r="T23" s="72"/>
    </row>
    <row r="24" spans="1:20" ht="16.8" thickTop="1" thickBot="1">
      <c r="A24" s="77">
        <v>9</v>
      </c>
      <c r="B24" s="78" t="str">
        <f>DATOS!B20</f>
        <v>HUILCA QUINATOA JAVIER ALEXANDER</v>
      </c>
      <c r="C24" s="79">
        <f>'NOTAS 1ER TRIMESTRE'!F23</f>
        <v>7</v>
      </c>
      <c r="D24" s="79" t="str">
        <f>'NOTAS 1ER TRIMESTRE'!G23</f>
        <v>B-</v>
      </c>
      <c r="E24" s="80">
        <f t="shared" si="0"/>
        <v>3.15</v>
      </c>
      <c r="F24" s="79">
        <f>'NOTAS 1ER TRIMESTRE'!L23</f>
        <v>7.5</v>
      </c>
      <c r="G24" s="79" t="str">
        <f>'NOTAS 1ER TRIMESTRE'!M23</f>
        <v>B+</v>
      </c>
      <c r="H24" s="80">
        <f t="shared" si="1"/>
        <v>3.375</v>
      </c>
      <c r="I24" s="81">
        <f t="shared" si="2"/>
        <v>6.5250000000000004</v>
      </c>
      <c r="J24" s="79">
        <f>'NOTAS 1ER TRIMESTRE'!N23</f>
        <v>10</v>
      </c>
      <c r="K24" s="80">
        <f t="shared" si="3"/>
        <v>0.5</v>
      </c>
      <c r="L24" s="79">
        <f>'NOTAS 1ER TRIMESTRE'!O23</f>
        <v>3.75</v>
      </c>
      <c r="M24" s="80">
        <f t="shared" si="4"/>
        <v>0.1875</v>
      </c>
      <c r="N24" s="81">
        <f t="shared" si="5"/>
        <v>0.6875</v>
      </c>
      <c r="O24" s="82">
        <f t="shared" si="6"/>
        <v>7.2125000000000004</v>
      </c>
      <c r="P24" s="71" t="str">
        <f t="shared" si="7"/>
        <v>B-</v>
      </c>
      <c r="Q24" s="122" t="str">
        <f t="shared" si="8"/>
        <v>APROBADO</v>
      </c>
      <c r="R24" s="72"/>
      <c r="S24" s="72"/>
      <c r="T24" s="72"/>
    </row>
    <row r="25" spans="1:20" ht="16.8" thickTop="1" thickBot="1">
      <c r="A25" s="77">
        <v>10</v>
      </c>
      <c r="B25" s="78" t="str">
        <f>DATOS!B21</f>
        <v>IZA YUGSI KATY ALEXANDRA</v>
      </c>
      <c r="C25" s="79">
        <f>'NOTAS 1ER TRIMESTRE'!F24</f>
        <v>8.5</v>
      </c>
      <c r="D25" s="79" t="str">
        <f>'NOTAS 1ER TRIMESTRE'!G24</f>
        <v>A-</v>
      </c>
      <c r="E25" s="80">
        <f t="shared" si="0"/>
        <v>3.8250000000000002</v>
      </c>
      <c r="F25" s="79">
        <f>'NOTAS 1ER TRIMESTRE'!L24</f>
        <v>10</v>
      </c>
      <c r="G25" s="79" t="str">
        <f>'NOTAS 1ER TRIMESTRE'!M24</f>
        <v>A+</v>
      </c>
      <c r="H25" s="80">
        <f t="shared" si="1"/>
        <v>4.5</v>
      </c>
      <c r="I25" s="81">
        <f t="shared" si="2"/>
        <v>8.3249999999999993</v>
      </c>
      <c r="J25" s="79">
        <f>'NOTAS 1ER TRIMESTRE'!N24</f>
        <v>10</v>
      </c>
      <c r="K25" s="80">
        <f t="shared" si="3"/>
        <v>0.5</v>
      </c>
      <c r="L25" s="79">
        <f>'NOTAS 1ER TRIMESTRE'!O24</f>
        <v>9</v>
      </c>
      <c r="M25" s="80">
        <f t="shared" si="4"/>
        <v>0.45</v>
      </c>
      <c r="N25" s="81">
        <f t="shared" si="5"/>
        <v>0.95</v>
      </c>
      <c r="O25" s="82">
        <f t="shared" si="6"/>
        <v>9.2749999999999986</v>
      </c>
      <c r="P25" s="71" t="str">
        <f t="shared" si="7"/>
        <v>A-</v>
      </c>
      <c r="Q25" s="122" t="str">
        <f t="shared" si="8"/>
        <v>APROBADO</v>
      </c>
      <c r="R25" s="72"/>
      <c r="S25" s="72"/>
      <c r="T25" s="72"/>
    </row>
    <row r="26" spans="1:20" ht="16.8" thickTop="1" thickBot="1">
      <c r="A26" s="77">
        <v>11</v>
      </c>
      <c r="B26" s="78" t="str">
        <f>DATOS!B22</f>
        <v>LEMA QUINATOA MARIA ELIZABETH</v>
      </c>
      <c r="C26" s="79">
        <f>'NOTAS 1ER TRIMESTRE'!F25</f>
        <v>8.5</v>
      </c>
      <c r="D26" s="79" t="str">
        <f>'NOTAS 1ER TRIMESTRE'!G25</f>
        <v>A-</v>
      </c>
      <c r="E26" s="80">
        <f t="shared" si="0"/>
        <v>3.8250000000000002</v>
      </c>
      <c r="F26" s="79">
        <f>'NOTAS 1ER TRIMESTRE'!L25</f>
        <v>8</v>
      </c>
      <c r="G26" s="79" t="str">
        <f>'NOTAS 1ER TRIMESTRE'!M25</f>
        <v>B+</v>
      </c>
      <c r="H26" s="80">
        <f t="shared" si="1"/>
        <v>3.6</v>
      </c>
      <c r="I26" s="81">
        <f t="shared" si="2"/>
        <v>7.4250000000000007</v>
      </c>
      <c r="J26" s="79">
        <f>'NOTAS 1ER TRIMESTRE'!N25</f>
        <v>10</v>
      </c>
      <c r="K26" s="80">
        <f t="shared" si="3"/>
        <v>0.5</v>
      </c>
      <c r="L26" s="79">
        <f>'NOTAS 1ER TRIMESTRE'!O25</f>
        <v>3.75</v>
      </c>
      <c r="M26" s="80">
        <f t="shared" si="4"/>
        <v>0.1875</v>
      </c>
      <c r="N26" s="81">
        <f t="shared" si="5"/>
        <v>0.6875</v>
      </c>
      <c r="O26" s="82">
        <f t="shared" si="6"/>
        <v>8.1125000000000007</v>
      </c>
      <c r="P26" s="71" t="str">
        <f t="shared" si="7"/>
        <v>B+</v>
      </c>
      <c r="Q26" s="122" t="str">
        <f t="shared" si="8"/>
        <v>APROBADO</v>
      </c>
      <c r="R26" s="72"/>
      <c r="S26" s="72"/>
      <c r="T26" s="72"/>
    </row>
    <row r="27" spans="1:20" ht="16.8" thickTop="1" thickBot="1">
      <c r="A27" s="77">
        <v>12</v>
      </c>
      <c r="B27" s="78" t="str">
        <f>DATOS!B23</f>
        <v>LEMA VITURCO CARLOS DANIEL</v>
      </c>
      <c r="C27" s="79">
        <f>'NOTAS 1ER TRIMESTRE'!F26</f>
        <v>7</v>
      </c>
      <c r="D27" s="79" t="str">
        <f>'NOTAS 1ER TRIMESTRE'!G26</f>
        <v>B-</v>
      </c>
      <c r="E27" s="80">
        <f t="shared" si="0"/>
        <v>3.15</v>
      </c>
      <c r="F27" s="79">
        <f>'NOTAS 1ER TRIMESTRE'!L26</f>
        <v>8</v>
      </c>
      <c r="G27" s="79" t="str">
        <f>'NOTAS 1ER TRIMESTRE'!M26</f>
        <v>B+</v>
      </c>
      <c r="H27" s="80">
        <f t="shared" si="1"/>
        <v>3.6</v>
      </c>
      <c r="I27" s="81">
        <f t="shared" si="2"/>
        <v>6.75</v>
      </c>
      <c r="J27" s="79">
        <f>'NOTAS 1ER TRIMESTRE'!N26</f>
        <v>10</v>
      </c>
      <c r="K27" s="80">
        <f t="shared" si="3"/>
        <v>0.5</v>
      </c>
      <c r="L27" s="79">
        <f>'NOTAS 1ER TRIMESTRE'!O26</f>
        <v>4</v>
      </c>
      <c r="M27" s="80">
        <f t="shared" si="4"/>
        <v>0.2</v>
      </c>
      <c r="N27" s="81">
        <f t="shared" si="5"/>
        <v>0.7</v>
      </c>
      <c r="O27" s="82">
        <f t="shared" si="6"/>
        <v>7.45</v>
      </c>
      <c r="P27" s="71" t="str">
        <f t="shared" si="7"/>
        <v>B-</v>
      </c>
      <c r="Q27" s="122" t="str">
        <f t="shared" si="8"/>
        <v>APROBADO</v>
      </c>
      <c r="R27" s="72"/>
      <c r="S27" s="72"/>
      <c r="T27" s="72"/>
    </row>
    <row r="28" spans="1:20" ht="16.8" thickTop="1" thickBot="1">
      <c r="A28" s="77">
        <v>13</v>
      </c>
      <c r="B28" s="78" t="str">
        <f>DATOS!B24</f>
        <v>QUILUMBA BARBA ANGELES MICAELA</v>
      </c>
      <c r="C28" s="79">
        <f>'NOTAS 1ER TRIMESTRE'!F27</f>
        <v>7.5</v>
      </c>
      <c r="D28" s="79" t="str">
        <f>'NOTAS 1ER TRIMESTRE'!G27</f>
        <v>B+</v>
      </c>
      <c r="E28" s="80">
        <f t="shared" si="0"/>
        <v>3.375</v>
      </c>
      <c r="F28" s="79">
        <f>'NOTAS 1ER TRIMESTRE'!L27</f>
        <v>10</v>
      </c>
      <c r="G28" s="79" t="str">
        <f>'NOTAS 1ER TRIMESTRE'!M27</f>
        <v>A+</v>
      </c>
      <c r="H28" s="80">
        <f t="shared" si="1"/>
        <v>4.5</v>
      </c>
      <c r="I28" s="81">
        <f t="shared" si="2"/>
        <v>7.875</v>
      </c>
      <c r="J28" s="79">
        <f>'NOTAS 1ER TRIMESTRE'!N27</f>
        <v>10</v>
      </c>
      <c r="K28" s="80">
        <f t="shared" si="3"/>
        <v>0.5</v>
      </c>
      <c r="L28" s="79">
        <f>'NOTAS 1ER TRIMESTRE'!O27</f>
        <v>3.5</v>
      </c>
      <c r="M28" s="80">
        <f t="shared" si="4"/>
        <v>0.17500000000000002</v>
      </c>
      <c r="N28" s="81">
        <f t="shared" si="5"/>
        <v>0.67500000000000004</v>
      </c>
      <c r="O28" s="82">
        <f t="shared" si="6"/>
        <v>8.5500000000000007</v>
      </c>
      <c r="P28" s="71" t="str">
        <f t="shared" si="7"/>
        <v>A-</v>
      </c>
      <c r="Q28" s="122" t="str">
        <f t="shared" si="8"/>
        <v>APROBADO</v>
      </c>
      <c r="R28" s="72"/>
      <c r="S28" s="72"/>
      <c r="T28" s="72"/>
    </row>
    <row r="29" spans="1:20" ht="16.8" thickTop="1" thickBot="1">
      <c r="A29" s="77">
        <v>14</v>
      </c>
      <c r="B29" s="78" t="str">
        <f>DATOS!B25</f>
        <v>QUINATOA TOAPANTA ABRAHAM JOSUE</v>
      </c>
      <c r="C29" s="79">
        <f>'NOTAS 1ER TRIMESTRE'!F28</f>
        <v>9</v>
      </c>
      <c r="D29" s="79" t="str">
        <f>'NOTAS 1ER TRIMESTRE'!G28</f>
        <v>A-</v>
      </c>
      <c r="E29" s="80">
        <f t="shared" si="0"/>
        <v>4.05</v>
      </c>
      <c r="F29" s="79">
        <f>'NOTAS 1ER TRIMESTRE'!L28</f>
        <v>10</v>
      </c>
      <c r="G29" s="79" t="str">
        <f>'NOTAS 1ER TRIMESTRE'!M28</f>
        <v>A+</v>
      </c>
      <c r="H29" s="80">
        <f t="shared" si="1"/>
        <v>4.5</v>
      </c>
      <c r="I29" s="81">
        <f t="shared" si="2"/>
        <v>8.5500000000000007</v>
      </c>
      <c r="J29" s="79">
        <f>'NOTAS 1ER TRIMESTRE'!N28</f>
        <v>10</v>
      </c>
      <c r="K29" s="80">
        <f t="shared" si="3"/>
        <v>0.5</v>
      </c>
      <c r="L29" s="79">
        <f>'NOTAS 1ER TRIMESTRE'!O28</f>
        <v>5.5</v>
      </c>
      <c r="M29" s="80">
        <f t="shared" si="4"/>
        <v>0.27500000000000002</v>
      </c>
      <c r="N29" s="81">
        <f t="shared" si="5"/>
        <v>0.77500000000000002</v>
      </c>
      <c r="O29" s="82">
        <f t="shared" si="6"/>
        <v>9.3250000000000011</v>
      </c>
      <c r="P29" s="71" t="str">
        <f t="shared" si="7"/>
        <v>A-</v>
      </c>
      <c r="Q29" s="122" t="str">
        <f t="shared" si="8"/>
        <v>APROBADO</v>
      </c>
      <c r="R29" s="72"/>
      <c r="S29" s="72"/>
      <c r="T29" s="72"/>
    </row>
    <row r="30" spans="1:20" ht="16.8" thickTop="1" thickBot="1">
      <c r="A30" s="77">
        <v>15</v>
      </c>
      <c r="B30" s="78" t="str">
        <f>DATOS!B26</f>
        <v>TOAQUIZA CHANCUSIG HILDA ESMERALDA</v>
      </c>
      <c r="C30" s="79">
        <f>'NOTAS 1ER TRIMESTRE'!F29</f>
        <v>7.5</v>
      </c>
      <c r="D30" s="79" t="str">
        <f>'NOTAS 1ER TRIMESTRE'!G29</f>
        <v>B+</v>
      </c>
      <c r="E30" s="80">
        <f t="shared" si="0"/>
        <v>3.375</v>
      </c>
      <c r="F30" s="79">
        <f>'NOTAS 1ER TRIMESTRE'!L29</f>
        <v>7</v>
      </c>
      <c r="G30" s="79" t="str">
        <f>'NOTAS 1ER TRIMESTRE'!M29</f>
        <v>B-</v>
      </c>
      <c r="H30" s="80">
        <f t="shared" si="1"/>
        <v>3.15</v>
      </c>
      <c r="I30" s="81">
        <f t="shared" si="2"/>
        <v>6.5250000000000004</v>
      </c>
      <c r="J30" s="79">
        <f>'NOTAS 1ER TRIMESTRE'!N29</f>
        <v>10</v>
      </c>
      <c r="K30" s="80">
        <f t="shared" si="3"/>
        <v>0.5</v>
      </c>
      <c r="L30" s="79">
        <f>'NOTAS 1ER TRIMESTRE'!O29</f>
        <v>9.5</v>
      </c>
      <c r="M30" s="80">
        <f t="shared" si="4"/>
        <v>0.47500000000000003</v>
      </c>
      <c r="N30" s="81">
        <f t="shared" si="5"/>
        <v>0.97500000000000009</v>
      </c>
      <c r="O30" s="82">
        <f t="shared" si="6"/>
        <v>7.5</v>
      </c>
      <c r="P30" s="71" t="str">
        <f t="shared" si="7"/>
        <v>B+</v>
      </c>
      <c r="Q30" s="122" t="str">
        <f t="shared" si="8"/>
        <v>APROBADO</v>
      </c>
      <c r="R30" s="72"/>
      <c r="S30" s="72"/>
      <c r="T30" s="72"/>
    </row>
    <row r="31" spans="1:20" ht="16.8" thickTop="1" thickBot="1">
      <c r="A31" s="77">
        <v>16</v>
      </c>
      <c r="B31" s="78" t="str">
        <f>DATOS!B27</f>
        <v>VEGA YUGCHA JONATHAN PAÚL</v>
      </c>
      <c r="C31" s="79">
        <f>'NOTAS 1ER TRIMESTRE'!F30</f>
        <v>7.5</v>
      </c>
      <c r="D31" s="79" t="str">
        <f>'NOTAS 1ER TRIMESTRE'!G30</f>
        <v>B+</v>
      </c>
      <c r="E31" s="80">
        <f t="shared" si="0"/>
        <v>3.375</v>
      </c>
      <c r="F31" s="79">
        <f>'NOTAS 1ER TRIMESTRE'!L30</f>
        <v>10</v>
      </c>
      <c r="G31" s="79" t="str">
        <f>'NOTAS 1ER TRIMESTRE'!M30</f>
        <v>A+</v>
      </c>
      <c r="H31" s="80">
        <f t="shared" si="1"/>
        <v>4.5</v>
      </c>
      <c r="I31" s="81">
        <f t="shared" si="2"/>
        <v>7.875</v>
      </c>
      <c r="J31" s="79">
        <f>'NOTAS 1ER TRIMESTRE'!N30</f>
        <v>10</v>
      </c>
      <c r="K31" s="80">
        <f t="shared" si="3"/>
        <v>0.5</v>
      </c>
      <c r="L31" s="79">
        <f>'NOTAS 1ER TRIMESTRE'!O30</f>
        <v>5</v>
      </c>
      <c r="M31" s="80">
        <f t="shared" si="4"/>
        <v>0.25</v>
      </c>
      <c r="N31" s="81">
        <f t="shared" si="5"/>
        <v>0.75</v>
      </c>
      <c r="O31" s="82">
        <f t="shared" si="6"/>
        <v>8.625</v>
      </c>
      <c r="P31" s="71" t="str">
        <f t="shared" si="7"/>
        <v>A-</v>
      </c>
      <c r="Q31" s="122" t="str">
        <f t="shared" si="8"/>
        <v>APROBADO</v>
      </c>
      <c r="R31" s="72"/>
      <c r="S31" s="72"/>
      <c r="T31" s="72"/>
    </row>
    <row r="32" spans="1:20" ht="16.8" thickTop="1" thickBot="1">
      <c r="A32" s="77">
        <v>17</v>
      </c>
      <c r="B32" s="78" t="str">
        <f>DATOS!B28</f>
        <v>YANEZ ZAPATA KEVIN EDUARDO</v>
      </c>
      <c r="C32" s="79">
        <f>'NOTAS 1ER TRIMESTRE'!F31</f>
        <v>8</v>
      </c>
      <c r="D32" s="79" t="str">
        <f>'NOTAS 1ER TRIMESTRE'!G31</f>
        <v>B+</v>
      </c>
      <c r="E32" s="80">
        <f t="shared" si="0"/>
        <v>3.6</v>
      </c>
      <c r="F32" s="79">
        <f>'NOTAS 1ER TRIMESTRE'!L31</f>
        <v>8</v>
      </c>
      <c r="G32" s="79" t="str">
        <f>'NOTAS 1ER TRIMESTRE'!M31</f>
        <v>B+</v>
      </c>
      <c r="H32" s="80">
        <f t="shared" si="1"/>
        <v>3.6</v>
      </c>
      <c r="I32" s="81">
        <f t="shared" si="2"/>
        <v>7.2</v>
      </c>
      <c r="J32" s="79">
        <f>'NOTAS 1ER TRIMESTRE'!N31</f>
        <v>10</v>
      </c>
      <c r="K32" s="80">
        <f t="shared" si="3"/>
        <v>0.5</v>
      </c>
      <c r="L32" s="79">
        <f>'NOTAS 1ER TRIMESTRE'!O31</f>
        <v>8</v>
      </c>
      <c r="M32" s="80">
        <f t="shared" si="4"/>
        <v>0.4</v>
      </c>
      <c r="N32" s="81">
        <f t="shared" si="5"/>
        <v>0.9</v>
      </c>
      <c r="O32" s="82">
        <f t="shared" si="6"/>
        <v>8.1</v>
      </c>
      <c r="P32" s="71" t="str">
        <f t="shared" si="7"/>
        <v>B+</v>
      </c>
      <c r="Q32" s="122" t="str">
        <f t="shared" si="8"/>
        <v>APROBADO</v>
      </c>
      <c r="R32" s="72"/>
      <c r="S32" s="72"/>
      <c r="T32" s="72"/>
    </row>
    <row r="33" spans="1:20" ht="16.8" thickTop="1" thickBot="1">
      <c r="A33" s="77">
        <v>18</v>
      </c>
      <c r="B33" s="78">
        <f>DATOS!B29</f>
        <v>0</v>
      </c>
      <c r="C33" s="79" t="e">
        <f>'NOTAS 1ER TRIMESTRE'!F32</f>
        <v>#DIV/0!</v>
      </c>
      <c r="D33" s="79" t="e">
        <f>'NOTAS 1ER TRIMESTRE'!G32</f>
        <v>#DIV/0!</v>
      </c>
      <c r="E33" s="80" t="e">
        <f t="shared" si="0"/>
        <v>#DIV/0!</v>
      </c>
      <c r="F33" s="79" t="e">
        <f>'NOTAS 1ER TRIMESTRE'!L32</f>
        <v>#DIV/0!</v>
      </c>
      <c r="G33" s="79" t="e">
        <f>'NOTAS 1ER TRIMESTRE'!M32</f>
        <v>#DIV/0!</v>
      </c>
      <c r="H33" s="80" t="e">
        <f t="shared" si="1"/>
        <v>#DIV/0!</v>
      </c>
      <c r="I33" s="81" t="e">
        <f t="shared" si="2"/>
        <v>#DIV/0!</v>
      </c>
      <c r="J33" s="79">
        <f>'NOTAS 1ER TRIMESTRE'!N32</f>
        <v>0</v>
      </c>
      <c r="K33" s="80">
        <f t="shared" si="3"/>
        <v>0</v>
      </c>
      <c r="L33" s="79">
        <f>'NOTAS 1ER TRIMESTRE'!O32</f>
        <v>0</v>
      </c>
      <c r="M33" s="80">
        <f t="shared" si="4"/>
        <v>0</v>
      </c>
      <c r="N33" s="81">
        <f t="shared" si="5"/>
        <v>0</v>
      </c>
      <c r="O33" s="82" t="e">
        <f t="shared" si="6"/>
        <v>#DIV/0!</v>
      </c>
      <c r="P33" s="71" t="e">
        <f t="shared" si="7"/>
        <v>#DIV/0!</v>
      </c>
      <c r="Q33" s="122" t="e">
        <f t="shared" si="8"/>
        <v>#DIV/0!</v>
      </c>
      <c r="R33" s="72"/>
      <c r="S33" s="72"/>
      <c r="T33" s="72"/>
    </row>
    <row r="34" spans="1:20" ht="16.8" thickTop="1" thickBot="1">
      <c r="A34" s="77">
        <v>19</v>
      </c>
      <c r="B34" s="78">
        <f>DATOS!B30</f>
        <v>0</v>
      </c>
      <c r="C34" s="79" t="e">
        <f>'NOTAS 1ER TRIMESTRE'!F33</f>
        <v>#DIV/0!</v>
      </c>
      <c r="D34" s="79" t="e">
        <f>'NOTAS 1ER TRIMESTRE'!G33</f>
        <v>#DIV/0!</v>
      </c>
      <c r="E34" s="80" t="e">
        <f t="shared" si="0"/>
        <v>#DIV/0!</v>
      </c>
      <c r="F34" s="79" t="e">
        <f>'NOTAS 1ER TRIMESTRE'!L33</f>
        <v>#DIV/0!</v>
      </c>
      <c r="G34" s="79" t="e">
        <f>'NOTAS 1ER TRIMESTRE'!M33</f>
        <v>#DIV/0!</v>
      </c>
      <c r="H34" s="80" t="e">
        <f t="shared" si="1"/>
        <v>#DIV/0!</v>
      </c>
      <c r="I34" s="81" t="e">
        <f t="shared" si="2"/>
        <v>#DIV/0!</v>
      </c>
      <c r="J34" s="79">
        <f>'NOTAS 1ER TRIMESTRE'!N33</f>
        <v>0</v>
      </c>
      <c r="K34" s="80">
        <f t="shared" si="3"/>
        <v>0</v>
      </c>
      <c r="L34" s="79">
        <f>'NOTAS 1ER TRIMESTRE'!O33</f>
        <v>0</v>
      </c>
      <c r="M34" s="80">
        <f t="shared" si="4"/>
        <v>0</v>
      </c>
      <c r="N34" s="81">
        <f t="shared" si="5"/>
        <v>0</v>
      </c>
      <c r="O34" s="82" t="e">
        <f t="shared" si="6"/>
        <v>#DIV/0!</v>
      </c>
      <c r="P34" s="71" t="e">
        <f t="shared" si="7"/>
        <v>#DIV/0!</v>
      </c>
      <c r="Q34" s="122" t="e">
        <f t="shared" si="8"/>
        <v>#DIV/0!</v>
      </c>
      <c r="R34" s="72"/>
      <c r="S34" s="72"/>
      <c r="T34" s="72"/>
    </row>
    <row r="35" spans="1:20" ht="16.8" thickTop="1" thickBot="1">
      <c r="A35" s="77">
        <v>20</v>
      </c>
      <c r="B35" s="78">
        <f>DATOS!B31</f>
        <v>0</v>
      </c>
      <c r="C35" s="79" t="e">
        <f>'NOTAS 1ER TRIMESTRE'!F34</f>
        <v>#DIV/0!</v>
      </c>
      <c r="D35" s="79" t="e">
        <f>'NOTAS 1ER TRIMESTRE'!G34</f>
        <v>#DIV/0!</v>
      </c>
      <c r="E35" s="80" t="e">
        <f t="shared" si="0"/>
        <v>#DIV/0!</v>
      </c>
      <c r="F35" s="79" t="e">
        <f>'NOTAS 1ER TRIMESTRE'!L34</f>
        <v>#DIV/0!</v>
      </c>
      <c r="G35" s="79" t="e">
        <f>'NOTAS 1ER TRIMESTRE'!M34</f>
        <v>#DIV/0!</v>
      </c>
      <c r="H35" s="80" t="e">
        <f t="shared" si="1"/>
        <v>#DIV/0!</v>
      </c>
      <c r="I35" s="81" t="e">
        <f t="shared" si="2"/>
        <v>#DIV/0!</v>
      </c>
      <c r="J35" s="79">
        <f>'NOTAS 1ER TRIMESTRE'!N34</f>
        <v>0</v>
      </c>
      <c r="K35" s="80">
        <f t="shared" si="3"/>
        <v>0</v>
      </c>
      <c r="L35" s="79">
        <f>'NOTAS 1ER TRIMESTRE'!O34</f>
        <v>0</v>
      </c>
      <c r="M35" s="80">
        <f t="shared" si="4"/>
        <v>0</v>
      </c>
      <c r="N35" s="81">
        <f t="shared" si="5"/>
        <v>0</v>
      </c>
      <c r="O35" s="82" t="e">
        <f t="shared" si="6"/>
        <v>#DIV/0!</v>
      </c>
      <c r="P35" s="71" t="e">
        <f t="shared" si="7"/>
        <v>#DIV/0!</v>
      </c>
      <c r="Q35" s="122" t="e">
        <f t="shared" si="8"/>
        <v>#DIV/0!</v>
      </c>
      <c r="R35" s="72"/>
      <c r="S35" s="72"/>
      <c r="T35" s="72"/>
    </row>
    <row r="36" spans="1:20" ht="16.8" thickTop="1" thickBot="1">
      <c r="A36" s="77">
        <v>21</v>
      </c>
      <c r="B36" s="78">
        <f>DATOS!B32</f>
        <v>0</v>
      </c>
      <c r="C36" s="79" t="e">
        <f>'NOTAS 1ER TRIMESTRE'!F35</f>
        <v>#DIV/0!</v>
      </c>
      <c r="D36" s="79" t="e">
        <f>'NOTAS 1ER TRIMESTRE'!G35</f>
        <v>#DIV/0!</v>
      </c>
      <c r="E36" s="80" t="e">
        <f t="shared" si="0"/>
        <v>#DIV/0!</v>
      </c>
      <c r="F36" s="79" t="e">
        <f>'NOTAS 1ER TRIMESTRE'!L35</f>
        <v>#DIV/0!</v>
      </c>
      <c r="G36" s="79" t="e">
        <f>'NOTAS 1ER TRIMESTRE'!M35</f>
        <v>#DIV/0!</v>
      </c>
      <c r="H36" s="80" t="e">
        <f t="shared" si="1"/>
        <v>#DIV/0!</v>
      </c>
      <c r="I36" s="81" t="e">
        <f t="shared" si="2"/>
        <v>#DIV/0!</v>
      </c>
      <c r="J36" s="79">
        <f>'NOTAS 1ER TRIMESTRE'!N35</f>
        <v>0</v>
      </c>
      <c r="K36" s="80">
        <f t="shared" si="3"/>
        <v>0</v>
      </c>
      <c r="L36" s="79">
        <f>'NOTAS 1ER TRIMESTRE'!O35</f>
        <v>0</v>
      </c>
      <c r="M36" s="80">
        <f t="shared" si="4"/>
        <v>0</v>
      </c>
      <c r="N36" s="81">
        <f t="shared" si="5"/>
        <v>0</v>
      </c>
      <c r="O36" s="82" t="e">
        <f t="shared" si="6"/>
        <v>#DIV/0!</v>
      </c>
      <c r="P36" s="71" t="e">
        <f t="shared" si="7"/>
        <v>#DIV/0!</v>
      </c>
      <c r="Q36" s="122" t="e">
        <f t="shared" si="8"/>
        <v>#DIV/0!</v>
      </c>
      <c r="R36" s="72"/>
      <c r="S36" s="72"/>
      <c r="T36" s="72"/>
    </row>
    <row r="37" spans="1:20" ht="16.8" thickTop="1" thickBot="1">
      <c r="A37" s="77">
        <v>22</v>
      </c>
      <c r="B37" s="78">
        <f>DATOS!B33</f>
        <v>0</v>
      </c>
      <c r="C37" s="79" t="e">
        <f>'NOTAS 1ER TRIMESTRE'!F36</f>
        <v>#DIV/0!</v>
      </c>
      <c r="D37" s="79" t="e">
        <f>'NOTAS 1ER TRIMESTRE'!G36</f>
        <v>#DIV/0!</v>
      </c>
      <c r="E37" s="80" t="e">
        <f t="shared" si="0"/>
        <v>#DIV/0!</v>
      </c>
      <c r="F37" s="79" t="e">
        <f>'NOTAS 1ER TRIMESTRE'!L36</f>
        <v>#DIV/0!</v>
      </c>
      <c r="G37" s="79" t="e">
        <f>'NOTAS 1ER TRIMESTRE'!M36</f>
        <v>#DIV/0!</v>
      </c>
      <c r="H37" s="80" t="e">
        <f t="shared" si="1"/>
        <v>#DIV/0!</v>
      </c>
      <c r="I37" s="81" t="e">
        <f t="shared" si="2"/>
        <v>#DIV/0!</v>
      </c>
      <c r="J37" s="79">
        <f>'NOTAS 1ER TRIMESTRE'!N36</f>
        <v>0</v>
      </c>
      <c r="K37" s="80">
        <f t="shared" si="3"/>
        <v>0</v>
      </c>
      <c r="L37" s="79">
        <f>'NOTAS 1ER TRIMESTRE'!O36</f>
        <v>0</v>
      </c>
      <c r="M37" s="80">
        <f t="shared" si="4"/>
        <v>0</v>
      </c>
      <c r="N37" s="81">
        <f t="shared" si="5"/>
        <v>0</v>
      </c>
      <c r="O37" s="82" t="e">
        <f t="shared" si="6"/>
        <v>#DIV/0!</v>
      </c>
      <c r="P37" s="71" t="e">
        <f t="shared" si="7"/>
        <v>#DIV/0!</v>
      </c>
      <c r="Q37" s="122" t="e">
        <f t="shared" si="8"/>
        <v>#DIV/0!</v>
      </c>
      <c r="R37" s="72"/>
      <c r="S37" s="72"/>
      <c r="T37" s="72"/>
    </row>
    <row r="38" spans="1:20" ht="16.8" thickTop="1" thickBot="1">
      <c r="A38" s="77">
        <v>23</v>
      </c>
      <c r="B38" s="78">
        <f>DATOS!B34</f>
        <v>0</v>
      </c>
      <c r="C38" s="79" t="e">
        <f>'NOTAS 1ER TRIMESTRE'!F37</f>
        <v>#DIV/0!</v>
      </c>
      <c r="D38" s="79" t="e">
        <f>'NOTAS 1ER TRIMESTRE'!G37</f>
        <v>#DIV/0!</v>
      </c>
      <c r="E38" s="80" t="e">
        <f t="shared" si="0"/>
        <v>#DIV/0!</v>
      </c>
      <c r="F38" s="79" t="e">
        <f>'NOTAS 1ER TRIMESTRE'!L37</f>
        <v>#DIV/0!</v>
      </c>
      <c r="G38" s="79" t="e">
        <f>'NOTAS 1ER TRIMESTRE'!M37</f>
        <v>#DIV/0!</v>
      </c>
      <c r="H38" s="80" t="e">
        <f t="shared" si="1"/>
        <v>#DIV/0!</v>
      </c>
      <c r="I38" s="81" t="e">
        <f t="shared" si="2"/>
        <v>#DIV/0!</v>
      </c>
      <c r="J38" s="79">
        <f>'NOTAS 1ER TRIMESTRE'!N37</f>
        <v>0</v>
      </c>
      <c r="K38" s="80">
        <f t="shared" si="3"/>
        <v>0</v>
      </c>
      <c r="L38" s="79">
        <f>'NOTAS 1ER TRIMESTRE'!O37</f>
        <v>0</v>
      </c>
      <c r="M38" s="80">
        <f t="shared" si="4"/>
        <v>0</v>
      </c>
      <c r="N38" s="81">
        <f t="shared" si="5"/>
        <v>0</v>
      </c>
      <c r="O38" s="82" t="e">
        <f t="shared" si="6"/>
        <v>#DIV/0!</v>
      </c>
      <c r="P38" s="71" t="e">
        <f t="shared" si="7"/>
        <v>#DIV/0!</v>
      </c>
      <c r="Q38" s="122" t="e">
        <f t="shared" si="8"/>
        <v>#DIV/0!</v>
      </c>
      <c r="R38" s="72"/>
      <c r="S38" s="72"/>
      <c r="T38" s="72"/>
    </row>
    <row r="39" spans="1:20" ht="16.8" thickTop="1" thickBot="1">
      <c r="A39" s="77">
        <v>24</v>
      </c>
      <c r="B39" s="78">
        <f>DATOS!B35</f>
        <v>0</v>
      </c>
      <c r="C39" s="79" t="e">
        <f>'NOTAS 1ER TRIMESTRE'!F38</f>
        <v>#DIV/0!</v>
      </c>
      <c r="D39" s="79" t="e">
        <f>'NOTAS 1ER TRIMESTRE'!G38</f>
        <v>#DIV/0!</v>
      </c>
      <c r="E39" s="80" t="e">
        <f t="shared" si="0"/>
        <v>#DIV/0!</v>
      </c>
      <c r="F39" s="79" t="e">
        <f>'NOTAS 1ER TRIMESTRE'!L38</f>
        <v>#DIV/0!</v>
      </c>
      <c r="G39" s="79" t="e">
        <f>'NOTAS 1ER TRIMESTRE'!M38</f>
        <v>#DIV/0!</v>
      </c>
      <c r="H39" s="80" t="e">
        <f t="shared" si="1"/>
        <v>#DIV/0!</v>
      </c>
      <c r="I39" s="81" t="e">
        <f t="shared" si="2"/>
        <v>#DIV/0!</v>
      </c>
      <c r="J39" s="79">
        <f>'NOTAS 1ER TRIMESTRE'!N38</f>
        <v>0</v>
      </c>
      <c r="K39" s="80">
        <f t="shared" si="3"/>
        <v>0</v>
      </c>
      <c r="L39" s="79">
        <f>'NOTAS 1ER TRIMESTRE'!O38</f>
        <v>0</v>
      </c>
      <c r="M39" s="80">
        <f t="shared" si="4"/>
        <v>0</v>
      </c>
      <c r="N39" s="81">
        <f t="shared" si="5"/>
        <v>0</v>
      </c>
      <c r="O39" s="82" t="e">
        <f t="shared" si="6"/>
        <v>#DIV/0!</v>
      </c>
      <c r="P39" s="71" t="e">
        <f t="shared" si="7"/>
        <v>#DIV/0!</v>
      </c>
      <c r="Q39" s="122" t="e">
        <f t="shared" si="8"/>
        <v>#DIV/0!</v>
      </c>
      <c r="R39" s="72"/>
      <c r="S39" s="72"/>
      <c r="T39" s="72"/>
    </row>
    <row r="40" spans="1:20" ht="16.8" thickTop="1" thickBot="1">
      <c r="A40" s="77">
        <v>25</v>
      </c>
      <c r="B40" s="78">
        <f>DATOS!B36</f>
        <v>0</v>
      </c>
      <c r="C40" s="79" t="e">
        <f>'NOTAS 1ER TRIMESTRE'!F39</f>
        <v>#DIV/0!</v>
      </c>
      <c r="D40" s="79" t="e">
        <f>'NOTAS 1ER TRIMESTRE'!G39</f>
        <v>#DIV/0!</v>
      </c>
      <c r="E40" s="80" t="e">
        <f t="shared" si="0"/>
        <v>#DIV/0!</v>
      </c>
      <c r="F40" s="79" t="e">
        <f>'NOTAS 1ER TRIMESTRE'!L39</f>
        <v>#DIV/0!</v>
      </c>
      <c r="G40" s="79" t="e">
        <f>'NOTAS 1ER TRIMESTRE'!M39</f>
        <v>#DIV/0!</v>
      </c>
      <c r="H40" s="80" t="e">
        <f t="shared" si="1"/>
        <v>#DIV/0!</v>
      </c>
      <c r="I40" s="81" t="e">
        <f t="shared" si="2"/>
        <v>#DIV/0!</v>
      </c>
      <c r="J40" s="79">
        <f>'NOTAS 1ER TRIMESTRE'!N39</f>
        <v>0</v>
      </c>
      <c r="K40" s="80">
        <f t="shared" si="3"/>
        <v>0</v>
      </c>
      <c r="L40" s="79">
        <f>'NOTAS 1ER TRIMESTRE'!O39</f>
        <v>0</v>
      </c>
      <c r="M40" s="80">
        <f t="shared" si="4"/>
        <v>0</v>
      </c>
      <c r="N40" s="81">
        <f t="shared" si="5"/>
        <v>0</v>
      </c>
      <c r="O40" s="82" t="e">
        <f t="shared" si="6"/>
        <v>#DIV/0!</v>
      </c>
      <c r="P40" s="71" t="e">
        <f t="shared" si="7"/>
        <v>#DIV/0!</v>
      </c>
      <c r="Q40" s="122" t="e">
        <f t="shared" si="8"/>
        <v>#DIV/0!</v>
      </c>
      <c r="R40" s="72"/>
      <c r="S40" s="72"/>
      <c r="T40" s="72"/>
    </row>
    <row r="41" spans="1:20" ht="16.8" thickTop="1" thickBot="1">
      <c r="A41" s="77">
        <v>26</v>
      </c>
      <c r="B41" s="78">
        <f>DATOS!B37</f>
        <v>0</v>
      </c>
      <c r="C41" s="79" t="e">
        <f>'NOTAS 1ER TRIMESTRE'!F40</f>
        <v>#DIV/0!</v>
      </c>
      <c r="D41" s="79" t="e">
        <f>'NOTAS 1ER TRIMESTRE'!G40</f>
        <v>#DIV/0!</v>
      </c>
      <c r="E41" s="80" t="e">
        <f t="shared" si="0"/>
        <v>#DIV/0!</v>
      </c>
      <c r="F41" s="79" t="e">
        <f>'NOTAS 1ER TRIMESTRE'!L40</f>
        <v>#DIV/0!</v>
      </c>
      <c r="G41" s="79" t="e">
        <f>'NOTAS 1ER TRIMESTRE'!M40</f>
        <v>#DIV/0!</v>
      </c>
      <c r="H41" s="80" t="e">
        <f t="shared" si="1"/>
        <v>#DIV/0!</v>
      </c>
      <c r="I41" s="81" t="e">
        <f t="shared" si="2"/>
        <v>#DIV/0!</v>
      </c>
      <c r="J41" s="79">
        <f>'NOTAS 1ER TRIMESTRE'!N40</f>
        <v>0</v>
      </c>
      <c r="K41" s="80">
        <f t="shared" si="3"/>
        <v>0</v>
      </c>
      <c r="L41" s="79">
        <f>'NOTAS 1ER TRIMESTRE'!O40</f>
        <v>0</v>
      </c>
      <c r="M41" s="80">
        <f t="shared" si="4"/>
        <v>0</v>
      </c>
      <c r="N41" s="81">
        <f t="shared" si="5"/>
        <v>0</v>
      </c>
      <c r="O41" s="82" t="e">
        <f t="shared" si="6"/>
        <v>#DIV/0!</v>
      </c>
      <c r="P41" s="71" t="e">
        <f t="shared" si="7"/>
        <v>#DIV/0!</v>
      </c>
      <c r="Q41" s="122" t="e">
        <f t="shared" si="8"/>
        <v>#DIV/0!</v>
      </c>
      <c r="R41" s="72"/>
      <c r="S41" s="72"/>
      <c r="T41" s="72"/>
    </row>
    <row r="42" spans="1:20" ht="16.8" thickTop="1" thickBot="1">
      <c r="A42" s="77">
        <v>27</v>
      </c>
      <c r="B42" s="78">
        <f>DATOS!B38</f>
        <v>0</v>
      </c>
      <c r="C42" s="79" t="e">
        <f>'NOTAS 1ER TRIMESTRE'!F41</f>
        <v>#DIV/0!</v>
      </c>
      <c r="D42" s="79" t="e">
        <f>'NOTAS 1ER TRIMESTRE'!G41</f>
        <v>#DIV/0!</v>
      </c>
      <c r="E42" s="80" t="e">
        <f t="shared" si="0"/>
        <v>#DIV/0!</v>
      </c>
      <c r="F42" s="79" t="e">
        <f>'NOTAS 1ER TRIMESTRE'!L41</f>
        <v>#DIV/0!</v>
      </c>
      <c r="G42" s="79" t="e">
        <f>'NOTAS 1ER TRIMESTRE'!M41</f>
        <v>#DIV/0!</v>
      </c>
      <c r="H42" s="80" t="e">
        <f t="shared" si="1"/>
        <v>#DIV/0!</v>
      </c>
      <c r="I42" s="81" t="e">
        <f t="shared" si="2"/>
        <v>#DIV/0!</v>
      </c>
      <c r="J42" s="79">
        <f>'NOTAS 1ER TRIMESTRE'!N41</f>
        <v>0</v>
      </c>
      <c r="K42" s="80">
        <f t="shared" si="3"/>
        <v>0</v>
      </c>
      <c r="L42" s="79">
        <f>'NOTAS 1ER TRIMESTRE'!O41</f>
        <v>0</v>
      </c>
      <c r="M42" s="80">
        <f t="shared" si="4"/>
        <v>0</v>
      </c>
      <c r="N42" s="81">
        <f t="shared" si="5"/>
        <v>0</v>
      </c>
      <c r="O42" s="82" t="e">
        <f t="shared" si="6"/>
        <v>#DIV/0!</v>
      </c>
      <c r="P42" s="71" t="e">
        <f t="shared" si="7"/>
        <v>#DIV/0!</v>
      </c>
      <c r="Q42" s="122" t="e">
        <f t="shared" si="8"/>
        <v>#DIV/0!</v>
      </c>
      <c r="R42" s="72"/>
      <c r="S42" s="72"/>
      <c r="T42" s="72"/>
    </row>
    <row r="43" spans="1:20" ht="16.8" thickTop="1" thickBot="1">
      <c r="A43" s="77">
        <v>28</v>
      </c>
      <c r="B43" s="78">
        <f>DATOS!B39</f>
        <v>0</v>
      </c>
      <c r="C43" s="79" t="e">
        <f>'NOTAS 1ER TRIMESTRE'!F42</f>
        <v>#DIV/0!</v>
      </c>
      <c r="D43" s="79" t="e">
        <f>'NOTAS 1ER TRIMESTRE'!G42</f>
        <v>#DIV/0!</v>
      </c>
      <c r="E43" s="80" t="e">
        <f t="shared" si="0"/>
        <v>#DIV/0!</v>
      </c>
      <c r="F43" s="79" t="e">
        <f>'NOTAS 1ER TRIMESTRE'!L42</f>
        <v>#DIV/0!</v>
      </c>
      <c r="G43" s="79" t="e">
        <f>'NOTAS 1ER TRIMESTRE'!M42</f>
        <v>#DIV/0!</v>
      </c>
      <c r="H43" s="80" t="e">
        <f t="shared" si="1"/>
        <v>#DIV/0!</v>
      </c>
      <c r="I43" s="81" t="e">
        <f t="shared" si="2"/>
        <v>#DIV/0!</v>
      </c>
      <c r="J43" s="79">
        <f>'NOTAS 1ER TRIMESTRE'!N42</f>
        <v>0</v>
      </c>
      <c r="K43" s="80">
        <f t="shared" si="3"/>
        <v>0</v>
      </c>
      <c r="L43" s="79">
        <f>'NOTAS 1ER TRIMESTRE'!O42</f>
        <v>0</v>
      </c>
      <c r="M43" s="80">
        <f t="shared" si="4"/>
        <v>0</v>
      </c>
      <c r="N43" s="81">
        <f t="shared" si="5"/>
        <v>0</v>
      </c>
      <c r="O43" s="82" t="e">
        <f t="shared" si="6"/>
        <v>#DIV/0!</v>
      </c>
      <c r="P43" s="71" t="e">
        <f t="shared" si="7"/>
        <v>#DIV/0!</v>
      </c>
      <c r="Q43" s="122" t="e">
        <f t="shared" si="8"/>
        <v>#DIV/0!</v>
      </c>
      <c r="R43" s="72"/>
      <c r="S43" s="72"/>
      <c r="T43" s="72"/>
    </row>
    <row r="44" spans="1:20" ht="16.8" thickTop="1" thickBot="1">
      <c r="A44" s="77">
        <v>29</v>
      </c>
      <c r="B44" s="78">
        <f>DATOS!B40</f>
        <v>0</v>
      </c>
      <c r="C44" s="79" t="e">
        <f>'NOTAS 1ER TRIMESTRE'!F43</f>
        <v>#DIV/0!</v>
      </c>
      <c r="D44" s="79" t="e">
        <f>'NOTAS 1ER TRIMESTRE'!G43</f>
        <v>#DIV/0!</v>
      </c>
      <c r="E44" s="80" t="e">
        <f t="shared" si="0"/>
        <v>#DIV/0!</v>
      </c>
      <c r="F44" s="79" t="e">
        <f>'NOTAS 1ER TRIMESTRE'!L43</f>
        <v>#DIV/0!</v>
      </c>
      <c r="G44" s="79" t="e">
        <f>'NOTAS 1ER TRIMESTRE'!M43</f>
        <v>#DIV/0!</v>
      </c>
      <c r="H44" s="80" t="e">
        <f t="shared" si="1"/>
        <v>#DIV/0!</v>
      </c>
      <c r="I44" s="81" t="e">
        <f t="shared" si="2"/>
        <v>#DIV/0!</v>
      </c>
      <c r="J44" s="79">
        <f>'NOTAS 1ER TRIMESTRE'!N43</f>
        <v>0</v>
      </c>
      <c r="K44" s="80">
        <f t="shared" si="3"/>
        <v>0</v>
      </c>
      <c r="L44" s="79">
        <f>'NOTAS 1ER TRIMESTRE'!O43</f>
        <v>0</v>
      </c>
      <c r="M44" s="80">
        <f t="shared" si="4"/>
        <v>0</v>
      </c>
      <c r="N44" s="81">
        <f t="shared" si="5"/>
        <v>0</v>
      </c>
      <c r="O44" s="82" t="e">
        <f t="shared" si="6"/>
        <v>#DIV/0!</v>
      </c>
      <c r="P44" s="71" t="e">
        <f t="shared" si="7"/>
        <v>#DIV/0!</v>
      </c>
      <c r="Q44" s="122" t="e">
        <f t="shared" si="8"/>
        <v>#DIV/0!</v>
      </c>
      <c r="R44" s="72"/>
      <c r="S44" s="72"/>
      <c r="T44" s="72"/>
    </row>
    <row r="45" spans="1:20" ht="16.8" thickTop="1" thickBot="1">
      <c r="A45" s="77">
        <v>30</v>
      </c>
      <c r="B45" s="78">
        <f>DATOS!B41</f>
        <v>0</v>
      </c>
      <c r="C45" s="79" t="e">
        <f>'NOTAS 1ER TRIMESTRE'!F44</f>
        <v>#DIV/0!</v>
      </c>
      <c r="D45" s="79" t="e">
        <f>'NOTAS 1ER TRIMESTRE'!G44</f>
        <v>#DIV/0!</v>
      </c>
      <c r="E45" s="80" t="e">
        <f t="shared" si="0"/>
        <v>#DIV/0!</v>
      </c>
      <c r="F45" s="79" t="e">
        <f>'NOTAS 1ER TRIMESTRE'!L44</f>
        <v>#DIV/0!</v>
      </c>
      <c r="G45" s="79" t="e">
        <f>'NOTAS 1ER TRIMESTRE'!M44</f>
        <v>#DIV/0!</v>
      </c>
      <c r="H45" s="80" t="e">
        <f t="shared" si="1"/>
        <v>#DIV/0!</v>
      </c>
      <c r="I45" s="81" t="e">
        <f t="shared" si="2"/>
        <v>#DIV/0!</v>
      </c>
      <c r="J45" s="79">
        <f>'NOTAS 1ER TRIMESTRE'!N44</f>
        <v>0</v>
      </c>
      <c r="K45" s="80">
        <f t="shared" si="3"/>
        <v>0</v>
      </c>
      <c r="L45" s="79">
        <f>'NOTAS 1ER TRIMESTRE'!O44</f>
        <v>0</v>
      </c>
      <c r="M45" s="80">
        <f t="shared" si="4"/>
        <v>0</v>
      </c>
      <c r="N45" s="81">
        <f t="shared" si="5"/>
        <v>0</v>
      </c>
      <c r="O45" s="82" t="e">
        <f t="shared" si="6"/>
        <v>#DIV/0!</v>
      </c>
      <c r="P45" s="71" t="e">
        <f t="shared" si="7"/>
        <v>#DIV/0!</v>
      </c>
      <c r="Q45" s="122" t="e">
        <f t="shared" si="8"/>
        <v>#DIV/0!</v>
      </c>
      <c r="R45" s="72"/>
      <c r="S45" s="72"/>
      <c r="T45" s="72"/>
    </row>
    <row r="46" spans="1:20" ht="16.8" thickTop="1" thickBot="1">
      <c r="A46" s="77">
        <v>31</v>
      </c>
      <c r="B46" s="78">
        <f>DATOS!B42</f>
        <v>0</v>
      </c>
      <c r="C46" s="79" t="e">
        <f>'NOTAS 1ER TRIMESTRE'!F45</f>
        <v>#DIV/0!</v>
      </c>
      <c r="D46" s="79" t="e">
        <f>'NOTAS 1ER TRIMESTRE'!G45</f>
        <v>#DIV/0!</v>
      </c>
      <c r="E46" s="80" t="e">
        <f t="shared" si="0"/>
        <v>#DIV/0!</v>
      </c>
      <c r="F46" s="79" t="e">
        <f>'NOTAS 1ER TRIMESTRE'!L45</f>
        <v>#DIV/0!</v>
      </c>
      <c r="G46" s="79" t="e">
        <f>'NOTAS 1ER TRIMESTRE'!M45</f>
        <v>#DIV/0!</v>
      </c>
      <c r="H46" s="80" t="e">
        <f t="shared" si="1"/>
        <v>#DIV/0!</v>
      </c>
      <c r="I46" s="81" t="e">
        <f t="shared" si="2"/>
        <v>#DIV/0!</v>
      </c>
      <c r="J46" s="79">
        <f>'NOTAS 1ER TRIMESTRE'!N45</f>
        <v>0</v>
      </c>
      <c r="K46" s="80">
        <f t="shared" si="3"/>
        <v>0</v>
      </c>
      <c r="L46" s="79">
        <f>'NOTAS 1ER TRIMESTRE'!O45</f>
        <v>0</v>
      </c>
      <c r="M46" s="80">
        <f t="shared" si="4"/>
        <v>0</v>
      </c>
      <c r="N46" s="81">
        <f t="shared" si="5"/>
        <v>0</v>
      </c>
      <c r="O46" s="82" t="e">
        <f t="shared" si="6"/>
        <v>#DIV/0!</v>
      </c>
      <c r="P46" s="71" t="e">
        <f t="shared" si="7"/>
        <v>#DIV/0!</v>
      </c>
      <c r="Q46" s="122" t="e">
        <f t="shared" si="8"/>
        <v>#DIV/0!</v>
      </c>
      <c r="R46" s="72"/>
      <c r="S46" s="72"/>
      <c r="T46" s="72"/>
    </row>
    <row r="47" spans="1:20" ht="16.8" thickTop="1" thickBot="1">
      <c r="A47" s="77">
        <v>32</v>
      </c>
      <c r="B47" s="78">
        <f>DATOS!B43</f>
        <v>0</v>
      </c>
      <c r="C47" s="79" t="e">
        <f>'NOTAS 1ER TRIMESTRE'!F46</f>
        <v>#DIV/0!</v>
      </c>
      <c r="D47" s="79" t="e">
        <f>'NOTAS 1ER TRIMESTRE'!G46</f>
        <v>#DIV/0!</v>
      </c>
      <c r="E47" s="80" t="e">
        <f t="shared" si="0"/>
        <v>#DIV/0!</v>
      </c>
      <c r="F47" s="79" t="e">
        <f>'NOTAS 1ER TRIMESTRE'!L46</f>
        <v>#DIV/0!</v>
      </c>
      <c r="G47" s="79" t="e">
        <f>'NOTAS 1ER TRIMESTRE'!M46</f>
        <v>#DIV/0!</v>
      </c>
      <c r="H47" s="80" t="e">
        <f t="shared" si="1"/>
        <v>#DIV/0!</v>
      </c>
      <c r="I47" s="81" t="e">
        <f t="shared" si="2"/>
        <v>#DIV/0!</v>
      </c>
      <c r="J47" s="79">
        <f>'NOTAS 1ER TRIMESTRE'!N46</f>
        <v>0</v>
      </c>
      <c r="K47" s="80">
        <f t="shared" si="3"/>
        <v>0</v>
      </c>
      <c r="L47" s="79">
        <f>'NOTAS 1ER TRIMESTRE'!O46</f>
        <v>0</v>
      </c>
      <c r="M47" s="80">
        <f t="shared" si="4"/>
        <v>0</v>
      </c>
      <c r="N47" s="81">
        <f t="shared" si="5"/>
        <v>0</v>
      </c>
      <c r="O47" s="82" t="e">
        <f t="shared" si="6"/>
        <v>#DIV/0!</v>
      </c>
      <c r="P47" s="71" t="e">
        <f t="shared" si="7"/>
        <v>#DIV/0!</v>
      </c>
      <c r="Q47" s="122" t="e">
        <f t="shared" si="8"/>
        <v>#DIV/0!</v>
      </c>
      <c r="R47" s="72"/>
      <c r="S47" s="72"/>
      <c r="T47" s="72"/>
    </row>
    <row r="48" spans="1:20" ht="16.8" thickTop="1" thickBot="1">
      <c r="A48" s="77">
        <v>33</v>
      </c>
      <c r="B48" s="78">
        <f>DATOS!B44</f>
        <v>0</v>
      </c>
      <c r="C48" s="79" t="e">
        <f>'NOTAS 1ER TRIMESTRE'!F47</f>
        <v>#DIV/0!</v>
      </c>
      <c r="D48" s="79" t="e">
        <f>'NOTAS 1ER TRIMESTRE'!G47</f>
        <v>#DIV/0!</v>
      </c>
      <c r="E48" s="80" t="e">
        <f t="shared" si="0"/>
        <v>#DIV/0!</v>
      </c>
      <c r="F48" s="79" t="e">
        <f>'NOTAS 1ER TRIMESTRE'!L47</f>
        <v>#DIV/0!</v>
      </c>
      <c r="G48" s="79" t="e">
        <f>'NOTAS 1ER TRIMESTRE'!M47</f>
        <v>#DIV/0!</v>
      </c>
      <c r="H48" s="80" t="e">
        <f t="shared" si="1"/>
        <v>#DIV/0!</v>
      </c>
      <c r="I48" s="81" t="e">
        <f t="shared" si="2"/>
        <v>#DIV/0!</v>
      </c>
      <c r="J48" s="79">
        <f>'NOTAS 1ER TRIMESTRE'!N47</f>
        <v>0</v>
      </c>
      <c r="K48" s="80">
        <f t="shared" si="3"/>
        <v>0</v>
      </c>
      <c r="L48" s="79">
        <f>'NOTAS 1ER TRIMESTRE'!O47</f>
        <v>0</v>
      </c>
      <c r="M48" s="80">
        <f t="shared" si="4"/>
        <v>0</v>
      </c>
      <c r="N48" s="81">
        <f t="shared" si="5"/>
        <v>0</v>
      </c>
      <c r="O48" s="82" t="e">
        <f t="shared" si="6"/>
        <v>#DIV/0!</v>
      </c>
      <c r="P48" s="71" t="e">
        <f t="shared" si="7"/>
        <v>#DIV/0!</v>
      </c>
      <c r="Q48" s="122" t="e">
        <f t="shared" si="8"/>
        <v>#DIV/0!</v>
      </c>
      <c r="R48" s="72"/>
      <c r="S48" s="72"/>
      <c r="T48" s="72"/>
    </row>
    <row r="49" spans="1:20" ht="16.8" thickTop="1" thickBot="1">
      <c r="A49" s="77">
        <v>34</v>
      </c>
      <c r="B49" s="78">
        <f>DATOS!B45</f>
        <v>0</v>
      </c>
      <c r="C49" s="79" t="e">
        <f>'NOTAS 1ER TRIMESTRE'!F48</f>
        <v>#DIV/0!</v>
      </c>
      <c r="D49" s="79" t="e">
        <f>'NOTAS 1ER TRIMESTRE'!G48</f>
        <v>#DIV/0!</v>
      </c>
      <c r="E49" s="80" t="e">
        <f t="shared" si="0"/>
        <v>#DIV/0!</v>
      </c>
      <c r="F49" s="79" t="e">
        <f>'NOTAS 1ER TRIMESTRE'!L48</f>
        <v>#DIV/0!</v>
      </c>
      <c r="G49" s="79" t="e">
        <f>'NOTAS 1ER TRIMESTRE'!M48</f>
        <v>#DIV/0!</v>
      </c>
      <c r="H49" s="80" t="e">
        <f t="shared" si="1"/>
        <v>#DIV/0!</v>
      </c>
      <c r="I49" s="81" t="e">
        <f t="shared" si="2"/>
        <v>#DIV/0!</v>
      </c>
      <c r="J49" s="79">
        <f>'NOTAS 1ER TRIMESTRE'!N48</f>
        <v>0</v>
      </c>
      <c r="K49" s="80">
        <f t="shared" si="3"/>
        <v>0</v>
      </c>
      <c r="L49" s="79">
        <f>'NOTAS 1ER TRIMESTRE'!O48</f>
        <v>0</v>
      </c>
      <c r="M49" s="80">
        <f t="shared" si="4"/>
        <v>0</v>
      </c>
      <c r="N49" s="81">
        <f t="shared" si="5"/>
        <v>0</v>
      </c>
      <c r="O49" s="82" t="e">
        <f t="shared" si="6"/>
        <v>#DIV/0!</v>
      </c>
      <c r="P49" s="71" t="e">
        <f t="shared" si="7"/>
        <v>#DIV/0!</v>
      </c>
      <c r="Q49" s="122" t="e">
        <f t="shared" si="8"/>
        <v>#DIV/0!</v>
      </c>
      <c r="R49" s="72"/>
      <c r="S49" s="72"/>
      <c r="T49" s="72"/>
    </row>
    <row r="50" spans="1:20" ht="16.8" thickTop="1" thickBot="1">
      <c r="A50" s="77">
        <v>35</v>
      </c>
      <c r="B50" s="78">
        <f>DATOS!B46</f>
        <v>0</v>
      </c>
      <c r="C50" s="79" t="e">
        <f>'NOTAS 1ER TRIMESTRE'!F49</f>
        <v>#DIV/0!</v>
      </c>
      <c r="D50" s="79" t="e">
        <f>'NOTAS 1ER TRIMESTRE'!G49</f>
        <v>#DIV/0!</v>
      </c>
      <c r="E50" s="80" t="e">
        <f t="shared" si="0"/>
        <v>#DIV/0!</v>
      </c>
      <c r="F50" s="79" t="e">
        <f>'NOTAS 1ER TRIMESTRE'!L49</f>
        <v>#DIV/0!</v>
      </c>
      <c r="G50" s="79" t="e">
        <f>'NOTAS 1ER TRIMESTRE'!M49</f>
        <v>#DIV/0!</v>
      </c>
      <c r="H50" s="80" t="e">
        <f t="shared" si="1"/>
        <v>#DIV/0!</v>
      </c>
      <c r="I50" s="81" t="e">
        <f t="shared" si="2"/>
        <v>#DIV/0!</v>
      </c>
      <c r="J50" s="79">
        <f>'NOTAS 1ER TRIMESTRE'!N49</f>
        <v>0</v>
      </c>
      <c r="K50" s="80">
        <f t="shared" si="3"/>
        <v>0</v>
      </c>
      <c r="L50" s="79">
        <f>'NOTAS 1ER TRIMESTRE'!O49</f>
        <v>0</v>
      </c>
      <c r="M50" s="80">
        <f t="shared" si="4"/>
        <v>0</v>
      </c>
      <c r="N50" s="81">
        <f t="shared" si="5"/>
        <v>0</v>
      </c>
      <c r="O50" s="82" t="e">
        <f t="shared" si="6"/>
        <v>#DIV/0!</v>
      </c>
      <c r="P50" s="71" t="e">
        <f t="shared" si="7"/>
        <v>#DIV/0!</v>
      </c>
      <c r="Q50" s="122" t="e">
        <f t="shared" si="8"/>
        <v>#DIV/0!</v>
      </c>
      <c r="R50" s="72"/>
      <c r="S50" s="72"/>
      <c r="T50" s="72"/>
    </row>
    <row r="51" spans="1:20" ht="16.8" thickTop="1" thickBot="1">
      <c r="A51" s="77">
        <v>36</v>
      </c>
      <c r="B51" s="78">
        <f>DATOS!B47</f>
        <v>0</v>
      </c>
      <c r="C51" s="79" t="e">
        <f>'NOTAS 1ER TRIMESTRE'!F50</f>
        <v>#DIV/0!</v>
      </c>
      <c r="D51" s="79" t="e">
        <f>'NOTAS 1ER TRIMESTRE'!G50</f>
        <v>#DIV/0!</v>
      </c>
      <c r="E51" s="80" t="e">
        <f t="shared" si="0"/>
        <v>#DIV/0!</v>
      </c>
      <c r="F51" s="79" t="e">
        <f>'NOTAS 1ER TRIMESTRE'!L50</f>
        <v>#DIV/0!</v>
      </c>
      <c r="G51" s="79" t="e">
        <f>'NOTAS 1ER TRIMESTRE'!M50</f>
        <v>#DIV/0!</v>
      </c>
      <c r="H51" s="80" t="e">
        <f t="shared" si="1"/>
        <v>#DIV/0!</v>
      </c>
      <c r="I51" s="81" t="e">
        <f t="shared" si="2"/>
        <v>#DIV/0!</v>
      </c>
      <c r="J51" s="79">
        <f>'NOTAS 1ER TRIMESTRE'!N50</f>
        <v>0</v>
      </c>
      <c r="K51" s="80">
        <f t="shared" si="3"/>
        <v>0</v>
      </c>
      <c r="L51" s="79">
        <f>'NOTAS 1ER TRIMESTRE'!O50</f>
        <v>0</v>
      </c>
      <c r="M51" s="80">
        <f t="shared" si="4"/>
        <v>0</v>
      </c>
      <c r="N51" s="81">
        <f t="shared" si="5"/>
        <v>0</v>
      </c>
      <c r="O51" s="82" t="e">
        <f t="shared" si="6"/>
        <v>#DIV/0!</v>
      </c>
      <c r="P51" s="71" t="e">
        <f t="shared" si="7"/>
        <v>#DIV/0!</v>
      </c>
      <c r="Q51" s="122" t="e">
        <f t="shared" si="8"/>
        <v>#DIV/0!</v>
      </c>
      <c r="R51" s="72"/>
      <c r="S51" s="72"/>
      <c r="T51" s="72"/>
    </row>
    <row r="52" spans="1:20" ht="16.8" thickTop="1" thickBot="1">
      <c r="A52" s="77">
        <v>37</v>
      </c>
      <c r="B52" s="78">
        <f>DATOS!B48</f>
        <v>0</v>
      </c>
      <c r="C52" s="79" t="e">
        <f>'NOTAS 1ER TRIMESTRE'!F51</f>
        <v>#DIV/0!</v>
      </c>
      <c r="D52" s="79" t="e">
        <f>'NOTAS 1ER TRIMESTRE'!G51</f>
        <v>#DIV/0!</v>
      </c>
      <c r="E52" s="80" t="e">
        <f t="shared" si="0"/>
        <v>#DIV/0!</v>
      </c>
      <c r="F52" s="79" t="e">
        <f>'NOTAS 1ER TRIMESTRE'!L51</f>
        <v>#DIV/0!</v>
      </c>
      <c r="G52" s="79" t="e">
        <f>'NOTAS 1ER TRIMESTRE'!M51</f>
        <v>#DIV/0!</v>
      </c>
      <c r="H52" s="80" t="e">
        <f t="shared" si="1"/>
        <v>#DIV/0!</v>
      </c>
      <c r="I52" s="81" t="e">
        <f t="shared" si="2"/>
        <v>#DIV/0!</v>
      </c>
      <c r="J52" s="79">
        <f>'NOTAS 1ER TRIMESTRE'!N51</f>
        <v>0</v>
      </c>
      <c r="K52" s="80">
        <f t="shared" si="3"/>
        <v>0</v>
      </c>
      <c r="L52" s="79">
        <f>'NOTAS 1ER TRIMESTRE'!O51</f>
        <v>0</v>
      </c>
      <c r="M52" s="80">
        <f t="shared" si="4"/>
        <v>0</v>
      </c>
      <c r="N52" s="81">
        <f t="shared" si="5"/>
        <v>0</v>
      </c>
      <c r="O52" s="82" t="e">
        <f t="shared" si="6"/>
        <v>#DIV/0!</v>
      </c>
      <c r="P52" s="71" t="e">
        <f t="shared" si="7"/>
        <v>#DIV/0!</v>
      </c>
      <c r="Q52" s="122" t="e">
        <f t="shared" si="8"/>
        <v>#DIV/0!</v>
      </c>
      <c r="R52" s="72"/>
      <c r="S52" s="72"/>
      <c r="T52" s="72"/>
    </row>
    <row r="53" spans="1:20" ht="16.8" thickTop="1" thickBot="1">
      <c r="A53" s="77">
        <v>38</v>
      </c>
      <c r="B53" s="78">
        <f>DATOS!B49</f>
        <v>0</v>
      </c>
      <c r="C53" s="79" t="e">
        <f>'NOTAS 1ER TRIMESTRE'!F52</f>
        <v>#DIV/0!</v>
      </c>
      <c r="D53" s="79" t="e">
        <f>'NOTAS 1ER TRIMESTRE'!G52</f>
        <v>#DIV/0!</v>
      </c>
      <c r="E53" s="80" t="e">
        <f t="shared" si="0"/>
        <v>#DIV/0!</v>
      </c>
      <c r="F53" s="79" t="e">
        <f>'NOTAS 1ER TRIMESTRE'!L52</f>
        <v>#DIV/0!</v>
      </c>
      <c r="G53" s="79" t="e">
        <f>'NOTAS 1ER TRIMESTRE'!M52</f>
        <v>#DIV/0!</v>
      </c>
      <c r="H53" s="80" t="e">
        <f t="shared" si="1"/>
        <v>#DIV/0!</v>
      </c>
      <c r="I53" s="81" t="e">
        <f t="shared" si="2"/>
        <v>#DIV/0!</v>
      </c>
      <c r="J53" s="79">
        <f>'NOTAS 1ER TRIMESTRE'!N52</f>
        <v>0</v>
      </c>
      <c r="K53" s="80">
        <f t="shared" si="3"/>
        <v>0</v>
      </c>
      <c r="L53" s="79">
        <f>'NOTAS 1ER TRIMESTRE'!O52</f>
        <v>0</v>
      </c>
      <c r="M53" s="80">
        <f t="shared" si="4"/>
        <v>0</v>
      </c>
      <c r="N53" s="81">
        <f t="shared" si="5"/>
        <v>0</v>
      </c>
      <c r="O53" s="82" t="e">
        <f t="shared" si="6"/>
        <v>#DIV/0!</v>
      </c>
      <c r="P53" s="71" t="e">
        <f t="shared" si="7"/>
        <v>#DIV/0!</v>
      </c>
      <c r="Q53" s="122" t="e">
        <f t="shared" si="8"/>
        <v>#DIV/0!</v>
      </c>
      <c r="R53" s="72"/>
      <c r="S53" s="72"/>
      <c r="T53" s="72"/>
    </row>
    <row r="54" spans="1:20" ht="16.8" thickTop="1" thickBot="1">
      <c r="A54" s="77">
        <v>39</v>
      </c>
      <c r="B54" s="78">
        <f>DATOS!B50</f>
        <v>0</v>
      </c>
      <c r="C54" s="79" t="e">
        <f>'NOTAS 1ER TRIMESTRE'!F53</f>
        <v>#DIV/0!</v>
      </c>
      <c r="D54" s="79" t="e">
        <f>'NOTAS 1ER TRIMESTRE'!G53</f>
        <v>#DIV/0!</v>
      </c>
      <c r="E54" s="80" t="e">
        <f t="shared" si="0"/>
        <v>#DIV/0!</v>
      </c>
      <c r="F54" s="79" t="e">
        <f>'NOTAS 1ER TRIMESTRE'!L53</f>
        <v>#DIV/0!</v>
      </c>
      <c r="G54" s="79" t="e">
        <f>'NOTAS 1ER TRIMESTRE'!M53</f>
        <v>#DIV/0!</v>
      </c>
      <c r="H54" s="80" t="e">
        <f t="shared" si="1"/>
        <v>#DIV/0!</v>
      </c>
      <c r="I54" s="81" t="e">
        <f t="shared" si="2"/>
        <v>#DIV/0!</v>
      </c>
      <c r="J54" s="79">
        <f>'NOTAS 1ER TRIMESTRE'!N53</f>
        <v>0</v>
      </c>
      <c r="K54" s="80">
        <f t="shared" si="3"/>
        <v>0</v>
      </c>
      <c r="L54" s="79">
        <f>'NOTAS 1ER TRIMESTRE'!O53</f>
        <v>0</v>
      </c>
      <c r="M54" s="80">
        <f t="shared" si="4"/>
        <v>0</v>
      </c>
      <c r="N54" s="81">
        <f t="shared" si="5"/>
        <v>0</v>
      </c>
      <c r="O54" s="82" t="e">
        <f t="shared" si="6"/>
        <v>#DIV/0!</v>
      </c>
      <c r="P54" s="71" t="e">
        <f t="shared" si="7"/>
        <v>#DIV/0!</v>
      </c>
      <c r="Q54" s="122" t="e">
        <f t="shared" si="8"/>
        <v>#DIV/0!</v>
      </c>
      <c r="R54" s="72"/>
      <c r="S54" s="72"/>
      <c r="T54" s="72"/>
    </row>
    <row r="55" spans="1:20" ht="16.8" thickTop="1" thickBot="1">
      <c r="A55" s="77">
        <v>40</v>
      </c>
      <c r="B55" s="78">
        <f>DATOS!B51</f>
        <v>0</v>
      </c>
      <c r="C55" s="79" t="e">
        <f>'NOTAS 1ER TRIMESTRE'!F54</f>
        <v>#DIV/0!</v>
      </c>
      <c r="D55" s="79" t="e">
        <f>'NOTAS 1ER TRIMESTRE'!G54</f>
        <v>#DIV/0!</v>
      </c>
      <c r="E55" s="80" t="e">
        <f t="shared" si="0"/>
        <v>#DIV/0!</v>
      </c>
      <c r="F55" s="79" t="e">
        <f>'NOTAS 1ER TRIMESTRE'!L54</f>
        <v>#DIV/0!</v>
      </c>
      <c r="G55" s="79" t="e">
        <f>'NOTAS 1ER TRIMESTRE'!M54</f>
        <v>#DIV/0!</v>
      </c>
      <c r="H55" s="80" t="e">
        <f t="shared" si="1"/>
        <v>#DIV/0!</v>
      </c>
      <c r="I55" s="81" t="e">
        <f t="shared" si="2"/>
        <v>#DIV/0!</v>
      </c>
      <c r="J55" s="79">
        <f>'NOTAS 1ER TRIMESTRE'!N54</f>
        <v>0</v>
      </c>
      <c r="K55" s="80">
        <f t="shared" si="3"/>
        <v>0</v>
      </c>
      <c r="L55" s="79">
        <f>'NOTAS 1ER TRIMESTRE'!O54</f>
        <v>0</v>
      </c>
      <c r="M55" s="80">
        <f t="shared" si="4"/>
        <v>0</v>
      </c>
      <c r="N55" s="81">
        <f t="shared" si="5"/>
        <v>0</v>
      </c>
      <c r="O55" s="82" t="e">
        <f t="shared" si="6"/>
        <v>#DIV/0!</v>
      </c>
      <c r="P55" s="71" t="e">
        <f t="shared" si="7"/>
        <v>#DIV/0!</v>
      </c>
      <c r="Q55" s="122" t="e">
        <f t="shared" si="8"/>
        <v>#DIV/0!</v>
      </c>
      <c r="R55" s="72"/>
      <c r="S55" s="72"/>
      <c r="T55" s="72"/>
    </row>
    <row r="56" spans="1:20" ht="16.8" thickTop="1" thickBot="1">
      <c r="A56" s="77">
        <v>41</v>
      </c>
      <c r="B56" s="78">
        <f>DATOS!B52</f>
        <v>0</v>
      </c>
      <c r="C56" s="79" t="e">
        <f>'NOTAS 1ER TRIMESTRE'!F55</f>
        <v>#DIV/0!</v>
      </c>
      <c r="D56" s="79" t="e">
        <f>'NOTAS 1ER TRIMESTRE'!G55</f>
        <v>#DIV/0!</v>
      </c>
      <c r="E56" s="80" t="e">
        <f t="shared" si="0"/>
        <v>#DIV/0!</v>
      </c>
      <c r="F56" s="79" t="e">
        <f>'NOTAS 1ER TRIMESTRE'!L55</f>
        <v>#DIV/0!</v>
      </c>
      <c r="G56" s="79" t="e">
        <f>'NOTAS 1ER TRIMESTRE'!M55</f>
        <v>#DIV/0!</v>
      </c>
      <c r="H56" s="80" t="e">
        <f t="shared" si="1"/>
        <v>#DIV/0!</v>
      </c>
      <c r="I56" s="81" t="e">
        <f t="shared" si="2"/>
        <v>#DIV/0!</v>
      </c>
      <c r="J56" s="79">
        <f>'NOTAS 1ER TRIMESTRE'!N55</f>
        <v>0</v>
      </c>
      <c r="K56" s="80">
        <f t="shared" si="3"/>
        <v>0</v>
      </c>
      <c r="L56" s="79">
        <f>'NOTAS 1ER TRIMESTRE'!O55</f>
        <v>0</v>
      </c>
      <c r="M56" s="80">
        <f t="shared" si="4"/>
        <v>0</v>
      </c>
      <c r="N56" s="81">
        <f t="shared" si="5"/>
        <v>0</v>
      </c>
      <c r="O56" s="82" t="e">
        <f t="shared" si="6"/>
        <v>#DIV/0!</v>
      </c>
      <c r="P56" s="71" t="e">
        <f t="shared" si="7"/>
        <v>#DIV/0!</v>
      </c>
      <c r="Q56" s="122" t="e">
        <f t="shared" si="8"/>
        <v>#DIV/0!</v>
      </c>
      <c r="R56" s="72"/>
      <c r="S56" s="72"/>
      <c r="T56" s="72"/>
    </row>
    <row r="57" spans="1:20" ht="16.8" thickTop="1" thickBot="1">
      <c r="A57" s="77">
        <v>42</v>
      </c>
      <c r="B57" s="78">
        <f>DATOS!B53</f>
        <v>0</v>
      </c>
      <c r="C57" s="79" t="e">
        <f>'NOTAS 1ER TRIMESTRE'!F56</f>
        <v>#DIV/0!</v>
      </c>
      <c r="D57" s="79" t="e">
        <f>'NOTAS 1ER TRIMESTRE'!G56</f>
        <v>#DIV/0!</v>
      </c>
      <c r="E57" s="80" t="e">
        <f t="shared" si="0"/>
        <v>#DIV/0!</v>
      </c>
      <c r="F57" s="79" t="e">
        <f>'NOTAS 1ER TRIMESTRE'!L56</f>
        <v>#DIV/0!</v>
      </c>
      <c r="G57" s="79" t="e">
        <f>'NOTAS 1ER TRIMESTRE'!M56</f>
        <v>#DIV/0!</v>
      </c>
      <c r="H57" s="80" t="e">
        <f t="shared" si="1"/>
        <v>#DIV/0!</v>
      </c>
      <c r="I57" s="81" t="e">
        <f t="shared" si="2"/>
        <v>#DIV/0!</v>
      </c>
      <c r="J57" s="79">
        <f>'NOTAS 1ER TRIMESTRE'!N56</f>
        <v>0</v>
      </c>
      <c r="K57" s="80">
        <f t="shared" si="3"/>
        <v>0</v>
      </c>
      <c r="L57" s="79">
        <f>'NOTAS 1ER TRIMESTRE'!O56</f>
        <v>0</v>
      </c>
      <c r="M57" s="80">
        <f t="shared" si="4"/>
        <v>0</v>
      </c>
      <c r="N57" s="81">
        <f t="shared" si="5"/>
        <v>0</v>
      </c>
      <c r="O57" s="82" t="e">
        <f t="shared" si="6"/>
        <v>#DIV/0!</v>
      </c>
      <c r="P57" s="71" t="e">
        <f t="shared" si="7"/>
        <v>#DIV/0!</v>
      </c>
      <c r="Q57" s="122" t="e">
        <f t="shared" si="8"/>
        <v>#DIV/0!</v>
      </c>
      <c r="R57" s="72"/>
      <c r="S57" s="72"/>
      <c r="T57" s="72"/>
    </row>
    <row r="58" spans="1:20" ht="16.8" thickTop="1" thickBot="1">
      <c r="A58" s="77">
        <v>43</v>
      </c>
      <c r="B58" s="78">
        <f>DATOS!B54</f>
        <v>0</v>
      </c>
      <c r="C58" s="79" t="e">
        <f>'NOTAS 1ER TRIMESTRE'!F57</f>
        <v>#DIV/0!</v>
      </c>
      <c r="D58" s="79" t="e">
        <f>'NOTAS 1ER TRIMESTRE'!G57</f>
        <v>#DIV/0!</v>
      </c>
      <c r="E58" s="80" t="e">
        <f t="shared" si="0"/>
        <v>#DIV/0!</v>
      </c>
      <c r="F58" s="79" t="e">
        <f>'NOTAS 1ER TRIMESTRE'!L57</f>
        <v>#DIV/0!</v>
      </c>
      <c r="G58" s="79" t="e">
        <f>'NOTAS 1ER TRIMESTRE'!M57</f>
        <v>#DIV/0!</v>
      </c>
      <c r="H58" s="80" t="e">
        <f t="shared" si="1"/>
        <v>#DIV/0!</v>
      </c>
      <c r="I58" s="81" t="e">
        <f t="shared" si="2"/>
        <v>#DIV/0!</v>
      </c>
      <c r="J58" s="79">
        <f>'NOTAS 1ER TRIMESTRE'!N57</f>
        <v>0</v>
      </c>
      <c r="K58" s="80">
        <f t="shared" si="3"/>
        <v>0</v>
      </c>
      <c r="L58" s="79">
        <f>'NOTAS 1ER TRIMESTRE'!O57</f>
        <v>0</v>
      </c>
      <c r="M58" s="80">
        <f t="shared" si="4"/>
        <v>0</v>
      </c>
      <c r="N58" s="81">
        <f t="shared" si="5"/>
        <v>0</v>
      </c>
      <c r="O58" s="82" t="e">
        <f t="shared" si="6"/>
        <v>#DIV/0!</v>
      </c>
      <c r="P58" s="71" t="e">
        <f t="shared" si="7"/>
        <v>#DIV/0!</v>
      </c>
      <c r="Q58" s="122" t="e">
        <f t="shared" si="8"/>
        <v>#DIV/0!</v>
      </c>
      <c r="R58" s="72"/>
      <c r="S58" s="72"/>
      <c r="T58" s="72"/>
    </row>
    <row r="59" spans="1:20" ht="16.8" thickTop="1" thickBot="1">
      <c r="A59" s="77">
        <v>44</v>
      </c>
      <c r="B59" s="78">
        <f>DATOS!B55</f>
        <v>0</v>
      </c>
      <c r="C59" s="79" t="e">
        <f>'NOTAS 1ER TRIMESTRE'!F58</f>
        <v>#DIV/0!</v>
      </c>
      <c r="D59" s="79" t="e">
        <f>'NOTAS 1ER TRIMESTRE'!G58</f>
        <v>#DIV/0!</v>
      </c>
      <c r="E59" s="80" t="e">
        <f t="shared" si="0"/>
        <v>#DIV/0!</v>
      </c>
      <c r="F59" s="79" t="e">
        <f>'NOTAS 1ER TRIMESTRE'!L58</f>
        <v>#DIV/0!</v>
      </c>
      <c r="G59" s="79" t="e">
        <f>'NOTAS 1ER TRIMESTRE'!M58</f>
        <v>#DIV/0!</v>
      </c>
      <c r="H59" s="80" t="e">
        <f t="shared" si="1"/>
        <v>#DIV/0!</v>
      </c>
      <c r="I59" s="81" t="e">
        <f t="shared" si="2"/>
        <v>#DIV/0!</v>
      </c>
      <c r="J59" s="79">
        <f>'NOTAS 1ER TRIMESTRE'!N58</f>
        <v>0</v>
      </c>
      <c r="K59" s="80">
        <f t="shared" si="3"/>
        <v>0</v>
      </c>
      <c r="L59" s="79">
        <f>'NOTAS 1ER TRIMESTRE'!O58</f>
        <v>0</v>
      </c>
      <c r="M59" s="80">
        <f t="shared" si="4"/>
        <v>0</v>
      </c>
      <c r="N59" s="81">
        <f t="shared" si="5"/>
        <v>0</v>
      </c>
      <c r="O59" s="82" t="e">
        <f t="shared" si="6"/>
        <v>#DIV/0!</v>
      </c>
      <c r="P59" s="71" t="e">
        <f t="shared" si="7"/>
        <v>#DIV/0!</v>
      </c>
      <c r="Q59" s="122" t="e">
        <f t="shared" si="8"/>
        <v>#DIV/0!</v>
      </c>
      <c r="R59" s="72"/>
      <c r="S59" s="72"/>
      <c r="T59" s="72"/>
    </row>
    <row r="60" spans="1:20" ht="16.8" thickTop="1" thickBot="1">
      <c r="A60" s="77">
        <v>45</v>
      </c>
      <c r="B60" s="78">
        <f>DATOS!B56</f>
        <v>0</v>
      </c>
      <c r="C60" s="79" t="e">
        <f>'NOTAS 1ER TRIMESTRE'!F59</f>
        <v>#DIV/0!</v>
      </c>
      <c r="D60" s="79" t="e">
        <f>'NOTAS 1ER TRIMESTRE'!G59</f>
        <v>#DIV/0!</v>
      </c>
      <c r="E60" s="80" t="e">
        <f t="shared" si="0"/>
        <v>#DIV/0!</v>
      </c>
      <c r="F60" s="79" t="e">
        <f>'NOTAS 1ER TRIMESTRE'!L59</f>
        <v>#DIV/0!</v>
      </c>
      <c r="G60" s="79" t="e">
        <f>'NOTAS 1ER TRIMESTRE'!M59</f>
        <v>#DIV/0!</v>
      </c>
      <c r="H60" s="80" t="e">
        <f t="shared" si="1"/>
        <v>#DIV/0!</v>
      </c>
      <c r="I60" s="81" t="e">
        <f t="shared" si="2"/>
        <v>#DIV/0!</v>
      </c>
      <c r="J60" s="79">
        <f>'NOTAS 1ER TRIMESTRE'!N59</f>
        <v>0</v>
      </c>
      <c r="K60" s="80">
        <f t="shared" si="3"/>
        <v>0</v>
      </c>
      <c r="L60" s="79">
        <f>'NOTAS 1ER TRIMESTRE'!O59</f>
        <v>0</v>
      </c>
      <c r="M60" s="80">
        <f t="shared" si="4"/>
        <v>0</v>
      </c>
      <c r="N60" s="81">
        <f t="shared" si="5"/>
        <v>0</v>
      </c>
      <c r="O60" s="82" t="e">
        <f t="shared" si="6"/>
        <v>#DIV/0!</v>
      </c>
      <c r="P60" s="71" t="e">
        <f t="shared" si="7"/>
        <v>#DIV/0!</v>
      </c>
      <c r="Q60" s="122" t="e">
        <f t="shared" si="8"/>
        <v>#DIV/0!</v>
      </c>
      <c r="R60" s="72"/>
      <c r="S60" s="72"/>
      <c r="T60" s="72"/>
    </row>
    <row r="61" spans="1:20" ht="16.8" thickTop="1" thickBot="1">
      <c r="A61" s="147" t="s">
        <v>82</v>
      </c>
      <c r="B61" s="145"/>
      <c r="C61" s="145"/>
      <c r="D61" s="145"/>
      <c r="E61" s="145"/>
      <c r="F61" s="145"/>
      <c r="G61" s="145"/>
      <c r="H61" s="263" t="s">
        <v>116</v>
      </c>
      <c r="I61" s="263"/>
      <c r="J61" s="263"/>
      <c r="K61" s="263"/>
      <c r="L61" s="263"/>
      <c r="M61" s="263"/>
      <c r="N61" s="264"/>
      <c r="O61" s="73">
        <f>AVERAGEIF(O16:O60,"&gt;0",O16:O60)</f>
        <v>8.3448529411764696</v>
      </c>
      <c r="P61" s="146" t="str">
        <f t="shared" si="7"/>
        <v>B+</v>
      </c>
      <c r="Q61" s="143"/>
      <c r="R61" s="143"/>
      <c r="S61" s="143"/>
      <c r="T61" s="143"/>
    </row>
    <row r="62" spans="1:20" ht="15" thickTop="1"/>
    <row r="63" spans="1:20">
      <c r="B63" s="306" t="s">
        <v>68</v>
      </c>
      <c r="C63" s="307" t="s">
        <v>72</v>
      </c>
      <c r="D63" s="307"/>
      <c r="E63" s="306" t="s">
        <v>73</v>
      </c>
      <c r="F63" s="308" t="s">
        <v>81</v>
      </c>
      <c r="G63" s="308"/>
    </row>
    <row r="64" spans="1:20">
      <c r="B64" s="306"/>
      <c r="C64" s="307"/>
      <c r="D64" s="307"/>
      <c r="E64" s="306"/>
      <c r="F64" s="308"/>
      <c r="G64" s="308"/>
    </row>
    <row r="65" spans="2:7">
      <c r="B65" s="305" t="s">
        <v>69</v>
      </c>
      <c r="C65" s="305" t="s">
        <v>74</v>
      </c>
      <c r="D65" s="305"/>
      <c r="E65" s="74" t="s">
        <v>70</v>
      </c>
      <c r="F65" s="309">
        <f>COUNTIF(P16:P60,"A+")</f>
        <v>1</v>
      </c>
      <c r="G65" s="309"/>
    </row>
    <row r="66" spans="2:7">
      <c r="B66" s="305"/>
      <c r="C66" s="305"/>
      <c r="D66" s="305"/>
      <c r="E66" s="74" t="s">
        <v>71</v>
      </c>
      <c r="F66" s="309">
        <f>COUNTIF(P16:P60,"A-")</f>
        <v>7</v>
      </c>
      <c r="G66" s="309"/>
    </row>
    <row r="67" spans="2:7">
      <c r="B67" s="305" t="s">
        <v>78</v>
      </c>
      <c r="C67" s="305" t="s">
        <v>75</v>
      </c>
      <c r="D67" s="305"/>
      <c r="E67" s="74" t="s">
        <v>83</v>
      </c>
      <c r="F67" s="309">
        <f>COUNTIF(P16:P60,"B+")</f>
        <v>5</v>
      </c>
      <c r="G67" s="309"/>
    </row>
    <row r="68" spans="2:7">
      <c r="B68" s="305"/>
      <c r="C68" s="305"/>
      <c r="D68" s="305"/>
      <c r="E68" s="74" t="s">
        <v>84</v>
      </c>
      <c r="F68" s="309">
        <f>COUNTIF(P16:P60,"B-")</f>
        <v>4</v>
      </c>
      <c r="G68" s="309"/>
    </row>
    <row r="69" spans="2:7">
      <c r="B69" s="305" t="s">
        <v>79</v>
      </c>
      <c r="C69" s="305" t="s">
        <v>76</v>
      </c>
      <c r="D69" s="305"/>
      <c r="E69" s="74" t="s">
        <v>85</v>
      </c>
      <c r="F69" s="309">
        <f>COUNTIF(P16:P60,"C+")</f>
        <v>0</v>
      </c>
      <c r="G69" s="309"/>
    </row>
    <row r="70" spans="2:7">
      <c r="B70" s="305"/>
      <c r="C70" s="305"/>
      <c r="D70" s="305"/>
      <c r="E70" s="74" t="s">
        <v>86</v>
      </c>
      <c r="F70" s="309">
        <f>COUNTIF(P16:P60,"C-")</f>
        <v>0</v>
      </c>
      <c r="G70" s="309"/>
    </row>
    <row r="71" spans="2:7">
      <c r="B71" s="305" t="s">
        <v>80</v>
      </c>
      <c r="C71" s="312" t="s">
        <v>77</v>
      </c>
      <c r="D71" s="312"/>
      <c r="E71" s="74" t="s">
        <v>87</v>
      </c>
      <c r="F71" s="309">
        <f>COUNTIF(P16:P60,"D+")</f>
        <v>0</v>
      </c>
      <c r="G71" s="309"/>
    </row>
    <row r="72" spans="2:7">
      <c r="B72" s="305"/>
      <c r="C72" s="312"/>
      <c r="D72" s="312"/>
      <c r="E72" s="74" t="s">
        <v>88</v>
      </c>
      <c r="F72" s="309">
        <f>COUNTIF(P16:P60,"D-")</f>
        <v>0</v>
      </c>
      <c r="G72" s="309"/>
    </row>
    <row r="73" spans="2:7">
      <c r="B73" s="305"/>
      <c r="C73" s="312"/>
      <c r="D73" s="312"/>
      <c r="E73" s="74" t="s">
        <v>89</v>
      </c>
      <c r="F73" s="309">
        <f>COUNTIF(P16:P60,"E+")</f>
        <v>0</v>
      </c>
      <c r="G73" s="309"/>
    </row>
    <row r="74" spans="2:7">
      <c r="B74" s="305"/>
      <c r="C74" s="312"/>
      <c r="D74" s="312"/>
      <c r="E74" s="74" t="s">
        <v>90</v>
      </c>
      <c r="F74" s="309">
        <f>COUNTIF(P16:P60,"E-")</f>
        <v>0</v>
      </c>
      <c r="G74" s="309"/>
    </row>
    <row r="82" spans="2:9">
      <c r="B82" s="75" t="str">
        <f>DATOS!B7</f>
        <v>Ing. Margarita Ronquillo</v>
      </c>
      <c r="E82" s="310" t="str">
        <f>DATOS!B4</f>
        <v>Msc. Myrian Zurita</v>
      </c>
      <c r="F82" s="310"/>
      <c r="G82" s="310"/>
      <c r="H82" s="310"/>
      <c r="I82" s="310"/>
    </row>
    <row r="83" spans="2:9">
      <c r="B83" s="76" t="str">
        <f>DATOS!A7</f>
        <v>Vicerrector/a:</v>
      </c>
      <c r="E83" s="311" t="str">
        <f>DATOS!A4</f>
        <v>Docente:</v>
      </c>
      <c r="F83" s="311"/>
      <c r="G83" s="311"/>
      <c r="H83" s="311"/>
      <c r="I83" s="311"/>
    </row>
  </sheetData>
  <mergeCells count="63">
    <mergeCell ref="E82:I82"/>
    <mergeCell ref="E83:I83"/>
    <mergeCell ref="C65:D66"/>
    <mergeCell ref="C67:D68"/>
    <mergeCell ref="C69:D70"/>
    <mergeCell ref="C71:D74"/>
    <mergeCell ref="F69:G69"/>
    <mergeCell ref="F70:G70"/>
    <mergeCell ref="F71:G71"/>
    <mergeCell ref="F72:G72"/>
    <mergeCell ref="F73:G73"/>
    <mergeCell ref="F74:G74"/>
    <mergeCell ref="B69:B70"/>
    <mergeCell ref="B71:B74"/>
    <mergeCell ref="E14:E15"/>
    <mergeCell ref="F14:F15"/>
    <mergeCell ref="G14:G15"/>
    <mergeCell ref="B63:B64"/>
    <mergeCell ref="E63:E64"/>
    <mergeCell ref="C63:D64"/>
    <mergeCell ref="B65:B66"/>
    <mergeCell ref="B67:B68"/>
    <mergeCell ref="F63:G64"/>
    <mergeCell ref="F65:G65"/>
    <mergeCell ref="F66:G66"/>
    <mergeCell ref="F67:G67"/>
    <mergeCell ref="F68:G68"/>
    <mergeCell ref="A1:T2"/>
    <mergeCell ref="C5:G5"/>
    <mergeCell ref="C6:G6"/>
    <mergeCell ref="C7:G7"/>
    <mergeCell ref="C8:G8"/>
    <mergeCell ref="M5:P5"/>
    <mergeCell ref="I7:L7"/>
    <mergeCell ref="I6:L6"/>
    <mergeCell ref="S6:T6"/>
    <mergeCell ref="M6:P6"/>
    <mergeCell ref="I5:L5"/>
    <mergeCell ref="S5:T5"/>
    <mergeCell ref="M7:P7"/>
    <mergeCell ref="M8:P8"/>
    <mergeCell ref="I8:L8"/>
    <mergeCell ref="C9:G9"/>
    <mergeCell ref="R12:T14"/>
    <mergeCell ref="C14:C15"/>
    <mergeCell ref="D14:D15"/>
    <mergeCell ref="K14:K15"/>
    <mergeCell ref="M14:M15"/>
    <mergeCell ref="J12:M13"/>
    <mergeCell ref="L14:L15"/>
    <mergeCell ref="Q12:Q15"/>
    <mergeCell ref="H14:H15"/>
    <mergeCell ref="J14:J15"/>
    <mergeCell ref="P12:P15"/>
    <mergeCell ref="N12:N15"/>
    <mergeCell ref="O12:O15"/>
    <mergeCell ref="H61:N61"/>
    <mergeCell ref="A11:T11"/>
    <mergeCell ref="I12:I15"/>
    <mergeCell ref="F12:H13"/>
    <mergeCell ref="C12:E13"/>
    <mergeCell ref="B12:B15"/>
    <mergeCell ref="A12:A15"/>
  </mergeCells>
  <conditionalFormatting sqref="O16:O60">
    <cfRule type="cellIs" dxfId="18" priority="2" operator="lessThan">
      <formula>7</formula>
    </cfRule>
    <cfRule type="cellIs" dxfId="17" priority="3" operator="lessThan">
      <formula>7</formula>
    </cfRule>
  </conditionalFormatting>
  <conditionalFormatting sqref="Q16:Q60">
    <cfRule type="cellIs" dxfId="16" priority="5" operator="lessThan">
      <formula>6.99</formula>
    </cfRule>
    <cfRule type="cellIs" dxfId="15" priority="6" operator="lessThan">
      <formula>7</formula>
    </cfRule>
  </conditionalFormatting>
  <conditionalFormatting sqref="Q16:Q60">
    <cfRule type="cellIs" dxfId="14" priority="1" operator="equal">
      <formula>"RECUPERACIÓN PEDAGOGICA"</formula>
    </cfRule>
  </conditionalFormatting>
  <pageMargins left="0.19685039370078741" right="3.937007874015748E-2" top="0.11811023622047245" bottom="0.15748031496062992" header="7.874015748031496E-2" footer="0.11811023622047245"/>
  <pageSetup paperSize="9" scale="5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0"/>
  <sheetViews>
    <sheetView topLeftCell="A3" zoomScale="84" zoomScaleNormal="60" workbookViewId="0">
      <selection activeCell="K15" sqref="K15"/>
    </sheetView>
  </sheetViews>
  <sheetFormatPr baseColWidth="10" defaultColWidth="11.44140625" defaultRowHeight="14.4"/>
  <cols>
    <col min="1" max="1" width="6.33203125" style="31" customWidth="1"/>
    <col min="2" max="2" width="49.88671875" style="31" customWidth="1"/>
    <col min="3" max="7" width="8.6640625" style="31" customWidth="1"/>
    <col min="8" max="8" width="1.44140625" style="31" customWidth="1"/>
    <col min="9" max="16384" width="11.44140625" style="31"/>
  </cols>
  <sheetData>
    <row r="1" spans="1:17" ht="17.399999999999999">
      <c r="A1" s="251" t="s">
        <v>1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9"/>
      <c r="N1" s="30"/>
      <c r="O1" s="30"/>
      <c r="P1" s="30"/>
      <c r="Q1" s="30"/>
    </row>
    <row r="2" spans="1:17" ht="15" thickBo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1:17" ht="18.600000000000001" thickTop="1" thickBot="1">
      <c r="A3" s="30"/>
      <c r="B3" s="51" t="s">
        <v>28</v>
      </c>
      <c r="C3" s="262" t="str">
        <f>DATOS!B5</f>
        <v>Tercero A</v>
      </c>
      <c r="D3" s="262"/>
      <c r="E3" s="262"/>
      <c r="F3" s="262"/>
      <c r="G3" s="262"/>
      <c r="H3" s="252" t="s">
        <v>29</v>
      </c>
      <c r="I3" s="252"/>
      <c r="J3" s="252"/>
      <c r="K3" s="252"/>
      <c r="L3" s="252"/>
      <c r="M3" s="32"/>
      <c r="N3" s="30"/>
      <c r="O3" s="30"/>
      <c r="P3" s="30"/>
      <c r="Q3" s="30"/>
    </row>
    <row r="4" spans="1:17" ht="18.600000000000001" thickTop="1" thickBot="1">
      <c r="A4" s="30"/>
      <c r="B4" s="51" t="s">
        <v>30</v>
      </c>
      <c r="C4" s="262" t="str">
        <f>DATOS!B4</f>
        <v>Msc. Myrian Zurita</v>
      </c>
      <c r="D4" s="262"/>
      <c r="E4" s="262"/>
      <c r="F4" s="262"/>
      <c r="G4" s="262"/>
      <c r="H4" s="253" t="s">
        <v>31</v>
      </c>
      <c r="I4" s="254"/>
      <c r="J4" s="254"/>
      <c r="K4" s="254"/>
      <c r="L4" s="254"/>
      <c r="M4" s="33"/>
      <c r="N4" s="30"/>
      <c r="O4" s="30"/>
      <c r="P4" s="30"/>
      <c r="Q4" s="30"/>
    </row>
    <row r="5" spans="1:17" ht="18.600000000000001" thickTop="1" thickBot="1">
      <c r="A5" s="30"/>
      <c r="B5" s="51" t="s">
        <v>32</v>
      </c>
      <c r="C5" s="262" t="str">
        <f>DATOS!B3</f>
        <v>Física</v>
      </c>
      <c r="D5" s="262"/>
      <c r="E5" s="262"/>
      <c r="F5" s="262"/>
      <c r="G5" s="262"/>
      <c r="H5" s="255"/>
      <c r="I5" s="255"/>
      <c r="J5" s="255"/>
      <c r="K5" s="255"/>
      <c r="L5" s="255"/>
      <c r="M5" s="34"/>
      <c r="N5" s="30"/>
      <c r="O5" s="30"/>
      <c r="P5" s="30"/>
      <c r="Q5" s="30"/>
    </row>
    <row r="6" spans="1:17" ht="15" thickTop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</row>
    <row r="7" spans="1:17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1:17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1:17" ht="15" thickBo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16.5" customHeight="1" thickBot="1">
      <c r="A10" s="256" t="s">
        <v>33</v>
      </c>
      <c r="B10" s="258" t="s">
        <v>34</v>
      </c>
      <c r="C10" s="260" t="s">
        <v>35</v>
      </c>
      <c r="D10" s="261"/>
      <c r="E10" s="261"/>
      <c r="F10" s="261"/>
      <c r="G10" s="36"/>
      <c r="H10" s="37"/>
      <c r="I10" s="248" t="s">
        <v>36</v>
      </c>
      <c r="J10" s="249"/>
      <c r="K10" s="249"/>
      <c r="L10" s="249"/>
      <c r="M10" s="250"/>
      <c r="N10" s="231" t="s">
        <v>37</v>
      </c>
      <c r="O10" s="232"/>
      <c r="P10" s="35"/>
      <c r="Q10" s="35"/>
    </row>
    <row r="11" spans="1:17" ht="15.75" customHeight="1" thickBot="1">
      <c r="A11" s="257"/>
      <c r="B11" s="259"/>
      <c r="C11" s="235">
        <v>0.45</v>
      </c>
      <c r="D11" s="236"/>
      <c r="E11" s="236"/>
      <c r="F11" s="239" t="s">
        <v>44</v>
      </c>
      <c r="G11" s="239" t="s">
        <v>43</v>
      </c>
      <c r="H11" s="38"/>
      <c r="I11" s="235">
        <v>0.45</v>
      </c>
      <c r="J11" s="241"/>
      <c r="K11" s="241"/>
      <c r="L11" s="239" t="s">
        <v>44</v>
      </c>
      <c r="M11" s="239" t="s">
        <v>43</v>
      </c>
      <c r="N11" s="233"/>
      <c r="O11" s="234"/>
      <c r="P11" s="35"/>
      <c r="Q11" s="35"/>
    </row>
    <row r="12" spans="1:17">
      <c r="A12" s="257"/>
      <c r="B12" s="259"/>
      <c r="C12" s="237"/>
      <c r="D12" s="238"/>
      <c r="E12" s="238"/>
      <c r="F12" s="240"/>
      <c r="G12" s="240"/>
      <c r="H12" s="39"/>
      <c r="I12" s="237"/>
      <c r="J12" s="238"/>
      <c r="K12" s="238"/>
      <c r="L12" s="240"/>
      <c r="M12" s="240"/>
      <c r="N12" s="244" t="s">
        <v>38</v>
      </c>
      <c r="O12" s="246" t="s">
        <v>39</v>
      </c>
      <c r="P12" s="35"/>
      <c r="Q12" s="35"/>
    </row>
    <row r="13" spans="1:17" ht="15" thickBot="1">
      <c r="A13" s="257"/>
      <c r="B13" s="259"/>
      <c r="C13" s="237"/>
      <c r="D13" s="238"/>
      <c r="E13" s="238"/>
      <c r="F13" s="240"/>
      <c r="G13" s="240"/>
      <c r="H13" s="39"/>
      <c r="I13" s="242"/>
      <c r="J13" s="243"/>
      <c r="K13" s="243"/>
      <c r="L13" s="240"/>
      <c r="M13" s="240"/>
      <c r="N13" s="245"/>
      <c r="O13" s="247"/>
      <c r="P13" s="35"/>
      <c r="Q13" s="35"/>
    </row>
    <row r="14" spans="1:17" ht="27" customHeight="1" thickBot="1">
      <c r="A14" s="257"/>
      <c r="B14" s="259"/>
      <c r="C14" s="40" t="s">
        <v>40</v>
      </c>
      <c r="D14" s="41" t="s">
        <v>41</v>
      </c>
      <c r="E14" s="42" t="s">
        <v>42</v>
      </c>
      <c r="F14" s="240"/>
      <c r="G14" s="240"/>
      <c r="H14" s="43"/>
      <c r="I14" s="42" t="s">
        <v>40</v>
      </c>
      <c r="J14" s="41" t="s">
        <v>41</v>
      </c>
      <c r="K14" s="44" t="s">
        <v>42</v>
      </c>
      <c r="L14" s="240"/>
      <c r="M14" s="240"/>
      <c r="N14" s="245"/>
      <c r="O14" s="247"/>
      <c r="P14" s="35"/>
      <c r="Q14" s="35"/>
    </row>
    <row r="15" spans="1:17" ht="15.6" thickTop="1" thickBot="1">
      <c r="A15" s="45">
        <f>IF(B15="","",1)</f>
        <v>1</v>
      </c>
      <c r="B15" s="52" t="str">
        <f>DATOS!B12</f>
        <v>ALBAN TITUAÑA ANTONY GABRIEL</v>
      </c>
      <c r="C15" s="155">
        <v>10</v>
      </c>
      <c r="D15" s="156">
        <v>10</v>
      </c>
      <c r="E15" s="56">
        <v>0</v>
      </c>
      <c r="F15" s="55">
        <f>TRUNC(AVERAGE(C15:E15),2)</f>
        <v>6.66</v>
      </c>
      <c r="G15" s="50" t="str">
        <f>IF(ROUND(F15,0)=10,"A+",IF(ROUND(F15,0)=9,"A-",IF(ROUND(F15,0)=8,"B+",IF(ROUND(F15,0)=7,"B-",IF(ROUND(F15,0)=6,"C+",IF(ROUND(F15,0)=5,"C-",IF(ROUND(F15,0)=4,"D+",IF(ROUND(F15,0)=3,"D-",IF(ROUND(F15,0)=2,"E+",IF(ROUND(F15,0)=1,"E-"))))))))))</f>
        <v>B-</v>
      </c>
      <c r="H15" s="46"/>
      <c r="I15" s="155">
        <v>0</v>
      </c>
      <c r="J15" s="156">
        <v>0</v>
      </c>
      <c r="K15" s="58">
        <v>0</v>
      </c>
      <c r="L15" s="55">
        <v>0</v>
      </c>
      <c r="M15" s="60" t="b">
        <f>IF(ROUND(L15,0)=10,"A+",IF(ROUND(L15,0)=9,"A-",IF(ROUND(L15,0)=8,"B+",IF(ROUND(L15,0)=7,"B-",IF(ROUND(L15,0)=6,"C+",IF(ROUND(L15,0)=5,"C-",IF(ROUND(L15,0)=4,"D+",IF(ROUND(L15,0)=3,"D-",IF(ROUND(L15,0)=2,"E+",IF(ROUND(L15,0)=1,"E-"))))))))))</f>
        <v>0</v>
      </c>
      <c r="N15" s="155">
        <v>0</v>
      </c>
      <c r="O15" s="155">
        <v>0</v>
      </c>
      <c r="P15" s="35"/>
      <c r="Q15" s="35"/>
    </row>
    <row r="16" spans="1:17" ht="15.6" thickTop="1" thickBot="1">
      <c r="A16" s="47">
        <f>IF(B16="","",2)</f>
        <v>2</v>
      </c>
      <c r="B16" s="53" t="str">
        <f>DATOS!B13</f>
        <v>CASA ALVARADO ANDERSON ISMAEL</v>
      </c>
      <c r="C16" s="155">
        <v>7.25</v>
      </c>
      <c r="D16" s="156">
        <v>7.25</v>
      </c>
      <c r="E16" s="56"/>
      <c r="F16" s="55">
        <f t="shared" ref="F16:F59" si="0">TRUNC(AVERAGE(C16:E16),2)</f>
        <v>7.25</v>
      </c>
      <c r="G16" s="50" t="str">
        <f>IF(ROUND(F16,0)=10,"A+",IF(ROUND(F16,0)=9,"A-",IF(ROUND(F16,0)=8,"B+",IF(ROUND(F16,0)=7,"B-",IF(ROUND(F16,0)=6,"C+",IF(ROUND(F16,0)=5,"C-",IF(ROUND(F16,0)=4,"D+",IF(ROUND(F16,0)=3,"D-",IF(ROUND(F16,0)=2,"E+",IF(ROUND(F16,0)=1,"E-"))))))))))</f>
        <v>B-</v>
      </c>
      <c r="H16" s="46"/>
      <c r="I16" s="155">
        <v>7.25</v>
      </c>
      <c r="J16" s="156">
        <v>7</v>
      </c>
      <c r="K16" s="58"/>
      <c r="L16" s="55">
        <f t="shared" ref="L16:L59" si="1">TRUNC(AVERAGE(I16:K16),2)</f>
        <v>7.12</v>
      </c>
      <c r="M16" s="60" t="str">
        <f t="shared" ref="M16:M59" si="2">IF(ROUND(L16,0)=10,"A+",IF(ROUND(L16,0)=9,"A-",IF(ROUND(L16,0)=8,"B+",IF(ROUND(L16,0)=7,"B-",IF(ROUND(L16,0)=6,"C+",IF(ROUND(L16,0)=5,"C-",IF(ROUND(L16,0)=4,"D+",IF(ROUND(L16,0)=3,"D-",IF(ROUND(L16,0)=2,"E+",IF(ROUND(L16,0)=1,"E-"))))))))))</f>
        <v>B-</v>
      </c>
      <c r="N16" s="155">
        <v>10</v>
      </c>
      <c r="O16" s="155">
        <v>7.5</v>
      </c>
      <c r="P16" s="35"/>
      <c r="Q16" s="35"/>
    </row>
    <row r="17" spans="1:17" ht="15.6" thickTop="1" thickBot="1">
      <c r="A17" s="47">
        <f>IF(B17="","",3)</f>
        <v>3</v>
      </c>
      <c r="B17" s="53" t="str">
        <f>DATOS!B14</f>
        <v>CASA QUINATOA CRISTIAN DANILO</v>
      </c>
      <c r="C17" s="155">
        <v>7</v>
      </c>
      <c r="D17" s="156">
        <v>8</v>
      </c>
      <c r="E17" s="56"/>
      <c r="F17" s="55">
        <f t="shared" si="0"/>
        <v>7.5</v>
      </c>
      <c r="G17" s="50" t="str">
        <f t="shared" ref="G17:G59" si="3">IF(ROUND(F17,0)=10,"A+",IF(ROUND(F17,0)=9,"A-",IF(ROUND(F17,0)=8,"B+",IF(ROUND(F17,0)=7,"B-",IF(ROUND(F17,0)=6,"C+",IF(ROUND(F17,0)=5,"C-",IF(ROUND(F17,0)=4,"D+",IF(ROUND(F17,0)=3,"D-",IF(ROUND(F17,0)=2,"E+",IF(ROUND(F17,0)=1,"E-"))))))))))</f>
        <v>B+</v>
      </c>
      <c r="H17" s="46"/>
      <c r="I17" s="155">
        <v>7.25</v>
      </c>
      <c r="J17" s="156">
        <v>8</v>
      </c>
      <c r="K17" s="59"/>
      <c r="L17" s="55">
        <f t="shared" si="1"/>
        <v>7.62</v>
      </c>
      <c r="M17" s="60" t="str">
        <f t="shared" si="2"/>
        <v>B+</v>
      </c>
      <c r="N17" s="155">
        <v>10</v>
      </c>
      <c r="O17" s="155">
        <v>6.75</v>
      </c>
      <c r="P17" s="35"/>
      <c r="Q17" s="35"/>
    </row>
    <row r="18" spans="1:17" ht="15.6" thickTop="1" thickBot="1">
      <c r="A18" s="47">
        <f>IF(B18="","",4)</f>
        <v>4</v>
      </c>
      <c r="B18" s="53" t="str">
        <f>DATOS!B15</f>
        <v>CATOTA TAIPE MIRYAN GRACIELA</v>
      </c>
      <c r="C18" s="155">
        <v>8</v>
      </c>
      <c r="D18" s="156">
        <v>9.5</v>
      </c>
      <c r="E18" s="56"/>
      <c r="F18" s="55">
        <f t="shared" si="0"/>
        <v>8.75</v>
      </c>
      <c r="G18" s="50" t="str">
        <f t="shared" si="3"/>
        <v>A-</v>
      </c>
      <c r="H18" s="46"/>
      <c r="I18" s="155">
        <v>10</v>
      </c>
      <c r="J18" s="156">
        <v>9.3333333333333339</v>
      </c>
      <c r="K18" s="59"/>
      <c r="L18" s="55">
        <f t="shared" si="1"/>
        <v>9.66</v>
      </c>
      <c r="M18" s="60" t="str">
        <f t="shared" si="2"/>
        <v>A+</v>
      </c>
      <c r="N18" s="155">
        <v>10</v>
      </c>
      <c r="O18" s="155">
        <v>8.25</v>
      </c>
      <c r="P18" s="35"/>
      <c r="Q18" s="35"/>
    </row>
    <row r="19" spans="1:17" ht="15.6" thickTop="1" thickBot="1">
      <c r="A19" s="47">
        <f>IF(B19="","",5)</f>
        <v>5</v>
      </c>
      <c r="B19" s="53" t="str">
        <f>DATOS!B16</f>
        <v>CHANATASIG CASA ALEX FERNANDO</v>
      </c>
      <c r="C19" s="155">
        <v>8</v>
      </c>
      <c r="D19" s="156">
        <v>8.5</v>
      </c>
      <c r="E19" s="56"/>
      <c r="F19" s="55">
        <f t="shared" si="0"/>
        <v>8.25</v>
      </c>
      <c r="G19" s="50" t="str">
        <f t="shared" si="3"/>
        <v>B+</v>
      </c>
      <c r="H19" s="46"/>
      <c r="I19" s="155">
        <v>10</v>
      </c>
      <c r="J19" s="156">
        <v>9.3333333333333339</v>
      </c>
      <c r="K19" s="59"/>
      <c r="L19" s="55">
        <f t="shared" si="1"/>
        <v>9.66</v>
      </c>
      <c r="M19" s="60" t="str">
        <f t="shared" si="2"/>
        <v>A+</v>
      </c>
      <c r="N19" s="155">
        <v>10</v>
      </c>
      <c r="O19" s="155">
        <v>7.5</v>
      </c>
      <c r="P19" s="35"/>
      <c r="Q19" s="35"/>
    </row>
    <row r="20" spans="1:17" ht="15.6" thickTop="1" thickBot="1">
      <c r="A20" s="47">
        <f>IF(B20="","",6)</f>
        <v>6</v>
      </c>
      <c r="B20" s="53" t="str">
        <f>DATOS!B17</f>
        <v>CHICAIZA QUINATOA KEVIN MARCELO</v>
      </c>
      <c r="C20" s="155">
        <v>10</v>
      </c>
      <c r="D20" s="156">
        <v>10</v>
      </c>
      <c r="E20" s="56"/>
      <c r="F20" s="55">
        <f t="shared" si="0"/>
        <v>10</v>
      </c>
      <c r="G20" s="50" t="str">
        <f t="shared" si="3"/>
        <v>A+</v>
      </c>
      <c r="H20" s="46"/>
      <c r="I20" s="155">
        <v>10</v>
      </c>
      <c r="J20" s="156">
        <v>10</v>
      </c>
      <c r="K20" s="59"/>
      <c r="L20" s="55">
        <f t="shared" si="1"/>
        <v>10</v>
      </c>
      <c r="M20" s="60" t="str">
        <f t="shared" si="2"/>
        <v>A+</v>
      </c>
      <c r="N20" s="155">
        <v>10</v>
      </c>
      <c r="O20" s="155">
        <v>10</v>
      </c>
      <c r="P20" s="35"/>
      <c r="Q20" s="35"/>
    </row>
    <row r="21" spans="1:17" ht="15.6" thickTop="1" thickBot="1">
      <c r="A21" s="47">
        <f>IF(B21="","",7)</f>
        <v>7</v>
      </c>
      <c r="B21" s="53" t="str">
        <f>DATOS!B18</f>
        <v>COYAGO YUGCHA JOSTIN ISRAEL</v>
      </c>
      <c r="C21" s="155">
        <v>10</v>
      </c>
      <c r="D21" s="156">
        <v>10</v>
      </c>
      <c r="E21" s="56"/>
      <c r="F21" s="55">
        <f t="shared" si="0"/>
        <v>10</v>
      </c>
      <c r="G21" s="50" t="str">
        <f t="shared" si="3"/>
        <v>A+</v>
      </c>
      <c r="H21" s="46"/>
      <c r="I21" s="155">
        <v>10</v>
      </c>
      <c r="J21" s="156">
        <v>10</v>
      </c>
      <c r="K21" s="59"/>
      <c r="L21" s="55">
        <f t="shared" si="1"/>
        <v>10</v>
      </c>
      <c r="M21" s="60" t="str">
        <f t="shared" si="2"/>
        <v>A+</v>
      </c>
      <c r="N21" s="155">
        <v>10</v>
      </c>
      <c r="O21" s="155">
        <v>10</v>
      </c>
      <c r="P21" s="35"/>
      <c r="Q21" s="35"/>
    </row>
    <row r="22" spans="1:17" ht="15.6" thickTop="1" thickBot="1">
      <c r="A22" s="47">
        <f>IF(B22="","",8)</f>
        <v>8</v>
      </c>
      <c r="B22" s="53" t="str">
        <f>DATOS!B19</f>
        <v>GUARANDA AGUIAR ANDRES SEBASTIAN</v>
      </c>
      <c r="C22" s="155">
        <v>8</v>
      </c>
      <c r="D22" s="156">
        <v>9.5</v>
      </c>
      <c r="E22" s="56"/>
      <c r="F22" s="55">
        <f t="shared" si="0"/>
        <v>8.75</v>
      </c>
      <c r="G22" s="50" t="str">
        <f t="shared" si="3"/>
        <v>A-</v>
      </c>
      <c r="H22" s="46"/>
      <c r="I22" s="155">
        <v>8</v>
      </c>
      <c r="J22" s="156">
        <v>8.6666666666666661</v>
      </c>
      <c r="K22" s="59"/>
      <c r="L22" s="55">
        <f t="shared" si="1"/>
        <v>8.33</v>
      </c>
      <c r="M22" s="60" t="str">
        <f t="shared" si="2"/>
        <v>B+</v>
      </c>
      <c r="N22" s="155">
        <v>10</v>
      </c>
      <c r="O22" s="155">
        <v>6.75</v>
      </c>
      <c r="P22" s="35"/>
      <c r="Q22" s="35"/>
    </row>
    <row r="23" spans="1:17" ht="15.6" thickTop="1" thickBot="1">
      <c r="A23" s="47">
        <f>IF(B23="","",9)</f>
        <v>9</v>
      </c>
      <c r="B23" s="53" t="str">
        <f>DATOS!B20</f>
        <v>HUILCA QUINATOA JAVIER ALEXANDER</v>
      </c>
      <c r="C23" s="155">
        <v>7</v>
      </c>
      <c r="D23" s="156">
        <v>7</v>
      </c>
      <c r="E23" s="56"/>
      <c r="F23" s="55">
        <f t="shared" si="0"/>
        <v>7</v>
      </c>
      <c r="G23" s="50" t="str">
        <f t="shared" si="3"/>
        <v>B-</v>
      </c>
      <c r="H23" s="46"/>
      <c r="I23" s="155">
        <v>7</v>
      </c>
      <c r="J23" s="156">
        <v>7</v>
      </c>
      <c r="K23" s="59"/>
      <c r="L23" s="55">
        <f t="shared" si="1"/>
        <v>7</v>
      </c>
      <c r="M23" s="60" t="str">
        <f t="shared" si="2"/>
        <v>B-</v>
      </c>
      <c r="N23" s="155">
        <v>10</v>
      </c>
      <c r="O23" s="155">
        <v>6.5</v>
      </c>
      <c r="P23" s="35"/>
      <c r="Q23" s="35"/>
    </row>
    <row r="24" spans="1:17" ht="15.6" thickTop="1" thickBot="1">
      <c r="A24" s="47">
        <f>IF(B24="","",10)</f>
        <v>10</v>
      </c>
      <c r="B24" s="53" t="str">
        <f>DATOS!B21</f>
        <v>IZA YUGSI KATY ALEXANDRA</v>
      </c>
      <c r="C24" s="155">
        <v>9</v>
      </c>
      <c r="D24" s="156">
        <v>10</v>
      </c>
      <c r="E24" s="56"/>
      <c r="F24" s="55">
        <f t="shared" si="0"/>
        <v>9.5</v>
      </c>
      <c r="G24" s="50" t="str">
        <f t="shared" si="3"/>
        <v>A+</v>
      </c>
      <c r="H24" s="46"/>
      <c r="I24" s="155">
        <v>10</v>
      </c>
      <c r="J24" s="156">
        <v>8.6666666666666661</v>
      </c>
      <c r="K24" s="59"/>
      <c r="L24" s="55">
        <f t="shared" si="1"/>
        <v>9.33</v>
      </c>
      <c r="M24" s="60" t="str">
        <f t="shared" si="2"/>
        <v>A-</v>
      </c>
      <c r="N24" s="155">
        <v>10</v>
      </c>
      <c r="O24" s="155">
        <v>9</v>
      </c>
      <c r="P24" s="35"/>
      <c r="Q24" s="35"/>
    </row>
    <row r="25" spans="1:17" ht="15.6" thickTop="1" thickBot="1">
      <c r="A25" s="47">
        <f>IF(B25="","",11)</f>
        <v>11</v>
      </c>
      <c r="B25" s="53" t="str">
        <f>DATOS!B22</f>
        <v>LEMA QUINATOA MARIA ELIZABETH</v>
      </c>
      <c r="C25" s="155">
        <v>9</v>
      </c>
      <c r="D25" s="156">
        <v>10</v>
      </c>
      <c r="E25" s="56"/>
      <c r="F25" s="55">
        <f t="shared" si="0"/>
        <v>9.5</v>
      </c>
      <c r="G25" s="50" t="str">
        <f t="shared" si="3"/>
        <v>A+</v>
      </c>
      <c r="H25" s="46"/>
      <c r="I25" s="155">
        <v>10</v>
      </c>
      <c r="J25" s="156">
        <v>8</v>
      </c>
      <c r="K25" s="59"/>
      <c r="L25" s="55">
        <f t="shared" si="1"/>
        <v>9</v>
      </c>
      <c r="M25" s="60" t="str">
        <f t="shared" si="2"/>
        <v>A-</v>
      </c>
      <c r="N25" s="155">
        <v>10</v>
      </c>
      <c r="O25" s="155">
        <v>5</v>
      </c>
      <c r="P25" s="35"/>
      <c r="Q25" s="35"/>
    </row>
    <row r="26" spans="1:17" ht="15.6" thickTop="1" thickBot="1">
      <c r="A26" s="47">
        <f>IF(B26="","",12)</f>
        <v>12</v>
      </c>
      <c r="B26" s="53" t="str">
        <f>DATOS!B23</f>
        <v>LEMA VITURCO CARLOS DANIEL</v>
      </c>
      <c r="C26" s="155">
        <v>8</v>
      </c>
      <c r="D26" s="156">
        <v>10</v>
      </c>
      <c r="E26" s="56"/>
      <c r="F26" s="55">
        <f t="shared" si="0"/>
        <v>9</v>
      </c>
      <c r="G26" s="50" t="str">
        <f t="shared" si="3"/>
        <v>A-</v>
      </c>
      <c r="H26" s="46"/>
      <c r="I26" s="155">
        <v>8</v>
      </c>
      <c r="J26" s="156">
        <v>10</v>
      </c>
      <c r="K26" s="59"/>
      <c r="L26" s="55">
        <f t="shared" si="1"/>
        <v>9</v>
      </c>
      <c r="M26" s="60" t="str">
        <f t="shared" si="2"/>
        <v>A-</v>
      </c>
      <c r="N26" s="155">
        <v>10</v>
      </c>
      <c r="O26" s="155">
        <v>6</v>
      </c>
      <c r="P26" s="35"/>
      <c r="Q26" s="35"/>
    </row>
    <row r="27" spans="1:17" ht="15.6" thickTop="1" thickBot="1">
      <c r="A27" s="47">
        <f>IF(B27="","",13)</f>
        <v>13</v>
      </c>
      <c r="B27" s="53" t="str">
        <f>DATOS!B24</f>
        <v>QUILUMBA BARBA ANGELES MICAELA</v>
      </c>
      <c r="C27" s="155">
        <v>8</v>
      </c>
      <c r="D27" s="156">
        <v>9</v>
      </c>
      <c r="E27" s="56"/>
      <c r="F27" s="55">
        <f t="shared" si="0"/>
        <v>8.5</v>
      </c>
      <c r="G27" s="50" t="str">
        <f t="shared" si="3"/>
        <v>A-</v>
      </c>
      <c r="H27" s="46"/>
      <c r="I27" s="155">
        <v>10</v>
      </c>
      <c r="J27" s="156">
        <v>10</v>
      </c>
      <c r="K27" s="59"/>
      <c r="L27" s="55">
        <f t="shared" si="1"/>
        <v>10</v>
      </c>
      <c r="M27" s="60" t="str">
        <f t="shared" si="2"/>
        <v>A+</v>
      </c>
      <c r="N27" s="155">
        <v>10</v>
      </c>
      <c r="O27" s="155">
        <v>7</v>
      </c>
      <c r="P27" s="35"/>
      <c r="Q27" s="35"/>
    </row>
    <row r="28" spans="1:17" ht="15.6" thickTop="1" thickBot="1">
      <c r="A28" s="47">
        <f>IF(B28="","",14)</f>
        <v>14</v>
      </c>
      <c r="B28" s="53" t="str">
        <f>DATOS!B25</f>
        <v>QUINATOA TOAPANTA ABRAHAM JOSUE</v>
      </c>
      <c r="C28" s="155">
        <v>8</v>
      </c>
      <c r="D28" s="156">
        <v>8</v>
      </c>
      <c r="E28" s="56"/>
      <c r="F28" s="55">
        <f t="shared" si="0"/>
        <v>8</v>
      </c>
      <c r="G28" s="50" t="str">
        <f t="shared" si="3"/>
        <v>B+</v>
      </c>
      <c r="H28" s="46"/>
      <c r="I28" s="155">
        <v>10</v>
      </c>
      <c r="J28" s="156">
        <v>10</v>
      </c>
      <c r="K28" s="59"/>
      <c r="L28" s="55">
        <f t="shared" si="1"/>
        <v>10</v>
      </c>
      <c r="M28" s="60" t="str">
        <f t="shared" si="2"/>
        <v>A+</v>
      </c>
      <c r="N28" s="155">
        <v>10</v>
      </c>
      <c r="O28" s="155">
        <v>7.5</v>
      </c>
      <c r="P28" s="35"/>
      <c r="Q28" s="35"/>
    </row>
    <row r="29" spans="1:17" ht="15.6" thickTop="1" thickBot="1">
      <c r="A29" s="47">
        <f>IF(B29="","",15)</f>
        <v>15</v>
      </c>
      <c r="B29" s="53" t="str">
        <f>DATOS!B26</f>
        <v>TOAQUIZA CHANCUSIG HILDA ESMERALDA</v>
      </c>
      <c r="C29" s="155">
        <v>8</v>
      </c>
      <c r="D29" s="156">
        <v>9.5</v>
      </c>
      <c r="E29" s="56"/>
      <c r="F29" s="55">
        <f t="shared" si="0"/>
        <v>8.75</v>
      </c>
      <c r="G29" s="50" t="str">
        <f t="shared" si="3"/>
        <v>A-</v>
      </c>
      <c r="H29" s="46"/>
      <c r="I29" s="155">
        <v>8.5</v>
      </c>
      <c r="J29" s="156">
        <v>7.333333333333333</v>
      </c>
      <c r="K29" s="59"/>
      <c r="L29" s="55">
        <f t="shared" si="1"/>
        <v>7.91</v>
      </c>
      <c r="M29" s="60" t="str">
        <f t="shared" si="2"/>
        <v>B+</v>
      </c>
      <c r="N29" s="155">
        <v>10</v>
      </c>
      <c r="O29" s="155">
        <v>8.5</v>
      </c>
      <c r="P29" s="35"/>
      <c r="Q29" s="35"/>
    </row>
    <row r="30" spans="1:17" ht="15.6" thickTop="1" thickBot="1">
      <c r="A30" s="47">
        <f>IF(B30="","",16)</f>
        <v>16</v>
      </c>
      <c r="B30" s="53" t="str">
        <f>DATOS!B27</f>
        <v>VEGA YUGCHA JONATHAN PAÚL</v>
      </c>
      <c r="C30" s="155">
        <v>8</v>
      </c>
      <c r="D30" s="156">
        <v>8</v>
      </c>
      <c r="E30" s="56"/>
      <c r="F30" s="55">
        <f t="shared" si="0"/>
        <v>8</v>
      </c>
      <c r="G30" s="50" t="str">
        <f t="shared" si="3"/>
        <v>B+</v>
      </c>
      <c r="H30" s="46"/>
      <c r="I30" s="155">
        <v>8</v>
      </c>
      <c r="J30" s="156">
        <v>7</v>
      </c>
      <c r="K30" s="59"/>
      <c r="L30" s="55">
        <f t="shared" si="1"/>
        <v>7.5</v>
      </c>
      <c r="M30" s="60" t="str">
        <f t="shared" si="2"/>
        <v>B+</v>
      </c>
      <c r="N30" s="155">
        <v>10</v>
      </c>
      <c r="O30" s="155">
        <v>7.2</v>
      </c>
      <c r="P30" s="35"/>
      <c r="Q30" s="35"/>
    </row>
    <row r="31" spans="1:17" ht="15.6" thickTop="1" thickBot="1">
      <c r="A31" s="47">
        <f>IF(B31="","",17)</f>
        <v>17</v>
      </c>
      <c r="B31" s="53" t="str">
        <f>DATOS!B28</f>
        <v>YANEZ ZAPATA KEVIN EDUARDO</v>
      </c>
      <c r="C31" s="155">
        <v>7.25</v>
      </c>
      <c r="D31" s="156">
        <v>7.25</v>
      </c>
      <c r="E31" s="56"/>
      <c r="F31" s="55">
        <f t="shared" si="0"/>
        <v>7.25</v>
      </c>
      <c r="G31" s="50" t="str">
        <f t="shared" si="3"/>
        <v>B-</v>
      </c>
      <c r="H31" s="46"/>
      <c r="I31" s="155">
        <v>7.25</v>
      </c>
      <c r="J31" s="156">
        <v>7.25</v>
      </c>
      <c r="K31" s="59"/>
      <c r="L31" s="55">
        <f t="shared" si="1"/>
        <v>7.25</v>
      </c>
      <c r="M31" s="60" t="str">
        <f t="shared" si="2"/>
        <v>B-</v>
      </c>
      <c r="N31" s="155">
        <v>10</v>
      </c>
      <c r="O31" s="155">
        <v>7</v>
      </c>
      <c r="P31" s="35"/>
      <c r="Q31" s="35"/>
    </row>
    <row r="32" spans="1:17" ht="15.6" thickTop="1" thickBot="1">
      <c r="A32" s="47">
        <f>IF(B32="","",18)</f>
        <v>18</v>
      </c>
      <c r="B32" s="53">
        <f>DATOS!B29</f>
        <v>0</v>
      </c>
      <c r="C32" s="56"/>
      <c r="D32" s="56"/>
      <c r="E32" s="56"/>
      <c r="F32" s="55" t="e">
        <f t="shared" si="0"/>
        <v>#DIV/0!</v>
      </c>
      <c r="G32" s="50" t="e">
        <f t="shared" si="3"/>
        <v>#DIV/0!</v>
      </c>
      <c r="H32" s="46"/>
      <c r="I32" s="58"/>
      <c r="J32" s="58"/>
      <c r="K32" s="59"/>
      <c r="L32" s="55" t="e">
        <f t="shared" si="1"/>
        <v>#DIV/0!</v>
      </c>
      <c r="M32" s="60" t="e">
        <f t="shared" si="2"/>
        <v>#DIV/0!</v>
      </c>
      <c r="N32" s="58"/>
      <c r="O32" s="58"/>
      <c r="P32" s="35"/>
      <c r="Q32" s="35"/>
    </row>
    <row r="33" spans="1:17" ht="15.6" thickTop="1" thickBot="1">
      <c r="A33" s="47">
        <f>IF(B33="","",19)</f>
        <v>19</v>
      </c>
      <c r="B33" s="53">
        <f>DATOS!B30</f>
        <v>0</v>
      </c>
      <c r="C33" s="56"/>
      <c r="D33" s="56"/>
      <c r="E33" s="56"/>
      <c r="F33" s="55" t="e">
        <f t="shared" si="0"/>
        <v>#DIV/0!</v>
      </c>
      <c r="G33" s="50" t="e">
        <f t="shared" si="3"/>
        <v>#DIV/0!</v>
      </c>
      <c r="H33" s="46"/>
      <c r="I33" s="58"/>
      <c r="J33" s="58"/>
      <c r="K33" s="59"/>
      <c r="L33" s="55" t="e">
        <f t="shared" si="1"/>
        <v>#DIV/0!</v>
      </c>
      <c r="M33" s="60" t="e">
        <f t="shared" si="2"/>
        <v>#DIV/0!</v>
      </c>
      <c r="N33" s="58"/>
      <c r="O33" s="58"/>
      <c r="P33" s="35"/>
      <c r="Q33" s="35"/>
    </row>
    <row r="34" spans="1:17" ht="15.6" thickTop="1" thickBot="1">
      <c r="A34" s="47">
        <f>IF(B34="","",20)</f>
        <v>20</v>
      </c>
      <c r="B34" s="53">
        <f>DATOS!B31</f>
        <v>0</v>
      </c>
      <c r="C34" s="56"/>
      <c r="D34" s="56"/>
      <c r="E34" s="56"/>
      <c r="F34" s="55" t="e">
        <f t="shared" si="0"/>
        <v>#DIV/0!</v>
      </c>
      <c r="G34" s="50" t="e">
        <f t="shared" si="3"/>
        <v>#DIV/0!</v>
      </c>
      <c r="H34" s="46"/>
      <c r="I34" s="58"/>
      <c r="J34" s="58"/>
      <c r="K34" s="58"/>
      <c r="L34" s="55" t="e">
        <f t="shared" si="1"/>
        <v>#DIV/0!</v>
      </c>
      <c r="M34" s="60" t="e">
        <f t="shared" si="2"/>
        <v>#DIV/0!</v>
      </c>
      <c r="N34" s="58"/>
      <c r="O34" s="58"/>
      <c r="P34" s="35"/>
      <c r="Q34" s="35"/>
    </row>
    <row r="35" spans="1:17" ht="15.6" thickTop="1" thickBot="1">
      <c r="A35" s="47">
        <f>IF(B35="","",21)</f>
        <v>21</v>
      </c>
      <c r="B35" s="53">
        <f>DATOS!B32</f>
        <v>0</v>
      </c>
      <c r="C35" s="56"/>
      <c r="D35" s="56"/>
      <c r="E35" s="56"/>
      <c r="F35" s="55" t="e">
        <f t="shared" si="0"/>
        <v>#DIV/0!</v>
      </c>
      <c r="G35" s="50" t="e">
        <f t="shared" si="3"/>
        <v>#DIV/0!</v>
      </c>
      <c r="H35" s="46"/>
      <c r="I35" s="58"/>
      <c r="J35" s="58"/>
      <c r="K35" s="58"/>
      <c r="L35" s="55" t="e">
        <f t="shared" si="1"/>
        <v>#DIV/0!</v>
      </c>
      <c r="M35" s="60" t="e">
        <f t="shared" si="2"/>
        <v>#DIV/0!</v>
      </c>
      <c r="N35" s="58"/>
      <c r="O35" s="58"/>
      <c r="P35" s="35"/>
      <c r="Q35" s="35"/>
    </row>
    <row r="36" spans="1:17" ht="15.6" thickTop="1" thickBot="1">
      <c r="A36" s="47">
        <f>IF(B36="","",22)</f>
        <v>22</v>
      </c>
      <c r="B36" s="53">
        <f>DATOS!B33</f>
        <v>0</v>
      </c>
      <c r="C36" s="56"/>
      <c r="D36" s="56"/>
      <c r="E36" s="56"/>
      <c r="F36" s="55" t="e">
        <f t="shared" si="0"/>
        <v>#DIV/0!</v>
      </c>
      <c r="G36" s="50" t="e">
        <f t="shared" si="3"/>
        <v>#DIV/0!</v>
      </c>
      <c r="H36" s="46"/>
      <c r="I36" s="58"/>
      <c r="J36" s="58"/>
      <c r="K36" s="58"/>
      <c r="L36" s="55" t="e">
        <f t="shared" si="1"/>
        <v>#DIV/0!</v>
      </c>
      <c r="M36" s="60" t="e">
        <f t="shared" si="2"/>
        <v>#DIV/0!</v>
      </c>
      <c r="N36" s="58"/>
      <c r="O36" s="58"/>
      <c r="P36" s="35"/>
      <c r="Q36" s="35"/>
    </row>
    <row r="37" spans="1:17" ht="15.6" thickTop="1" thickBot="1">
      <c r="A37" s="47">
        <f>IF(B37="","",23)</f>
        <v>23</v>
      </c>
      <c r="B37" s="53">
        <f>DATOS!B34</f>
        <v>0</v>
      </c>
      <c r="C37" s="56"/>
      <c r="D37" s="56"/>
      <c r="E37" s="56"/>
      <c r="F37" s="55" t="e">
        <f t="shared" si="0"/>
        <v>#DIV/0!</v>
      </c>
      <c r="G37" s="50" t="e">
        <f t="shared" si="3"/>
        <v>#DIV/0!</v>
      </c>
      <c r="H37" s="46"/>
      <c r="I37" s="58"/>
      <c r="J37" s="58"/>
      <c r="K37" s="59"/>
      <c r="L37" s="55" t="e">
        <f t="shared" si="1"/>
        <v>#DIV/0!</v>
      </c>
      <c r="M37" s="60" t="e">
        <f t="shared" si="2"/>
        <v>#DIV/0!</v>
      </c>
      <c r="N37" s="58"/>
      <c r="O37" s="58"/>
      <c r="P37" s="35"/>
      <c r="Q37" s="35"/>
    </row>
    <row r="38" spans="1:17" ht="15.6" thickTop="1" thickBot="1">
      <c r="A38" s="47">
        <f>IF(B38="","",24)</f>
        <v>24</v>
      </c>
      <c r="B38" s="53">
        <f>DATOS!B35</f>
        <v>0</v>
      </c>
      <c r="C38" s="56"/>
      <c r="D38" s="56"/>
      <c r="E38" s="56"/>
      <c r="F38" s="55" t="e">
        <f t="shared" si="0"/>
        <v>#DIV/0!</v>
      </c>
      <c r="G38" s="50" t="e">
        <f t="shared" si="3"/>
        <v>#DIV/0!</v>
      </c>
      <c r="H38" s="46"/>
      <c r="I38" s="58"/>
      <c r="J38" s="58"/>
      <c r="K38" s="59"/>
      <c r="L38" s="55" t="e">
        <f t="shared" si="1"/>
        <v>#DIV/0!</v>
      </c>
      <c r="M38" s="60" t="e">
        <f t="shared" si="2"/>
        <v>#DIV/0!</v>
      </c>
      <c r="N38" s="58"/>
      <c r="O38" s="58"/>
      <c r="P38" s="35"/>
      <c r="Q38" s="35"/>
    </row>
    <row r="39" spans="1:17" ht="15.6" thickTop="1" thickBot="1">
      <c r="A39" s="47">
        <f>IF(B39="","",25)</f>
        <v>25</v>
      </c>
      <c r="B39" s="53">
        <f>DATOS!B36</f>
        <v>0</v>
      </c>
      <c r="C39" s="56"/>
      <c r="D39" s="56"/>
      <c r="E39" s="56"/>
      <c r="F39" s="55" t="e">
        <f t="shared" si="0"/>
        <v>#DIV/0!</v>
      </c>
      <c r="G39" s="50" t="e">
        <f t="shared" si="3"/>
        <v>#DIV/0!</v>
      </c>
      <c r="H39" s="46"/>
      <c r="I39" s="58"/>
      <c r="J39" s="58"/>
      <c r="K39" s="59"/>
      <c r="L39" s="55" t="e">
        <f t="shared" si="1"/>
        <v>#DIV/0!</v>
      </c>
      <c r="M39" s="60" t="e">
        <f t="shared" si="2"/>
        <v>#DIV/0!</v>
      </c>
      <c r="N39" s="58"/>
      <c r="O39" s="58"/>
      <c r="P39" s="35"/>
      <c r="Q39" s="35"/>
    </row>
    <row r="40" spans="1:17" ht="15.6" thickTop="1" thickBot="1">
      <c r="A40" s="47">
        <f>IF(B40="","",26)</f>
        <v>26</v>
      </c>
      <c r="B40" s="53">
        <f>DATOS!B37</f>
        <v>0</v>
      </c>
      <c r="C40" s="56"/>
      <c r="D40" s="56"/>
      <c r="E40" s="56"/>
      <c r="F40" s="55" t="e">
        <f t="shared" si="0"/>
        <v>#DIV/0!</v>
      </c>
      <c r="G40" s="50" t="e">
        <f t="shared" si="3"/>
        <v>#DIV/0!</v>
      </c>
      <c r="H40" s="46"/>
      <c r="I40" s="58"/>
      <c r="J40" s="58"/>
      <c r="K40" s="59"/>
      <c r="L40" s="55" t="e">
        <f t="shared" si="1"/>
        <v>#DIV/0!</v>
      </c>
      <c r="M40" s="60" t="e">
        <f t="shared" si="2"/>
        <v>#DIV/0!</v>
      </c>
      <c r="N40" s="58"/>
      <c r="O40" s="58"/>
      <c r="P40" s="35"/>
      <c r="Q40" s="35"/>
    </row>
    <row r="41" spans="1:17" ht="15.6" thickTop="1" thickBot="1">
      <c r="A41" s="47">
        <f>IF(B41="","",27)</f>
        <v>27</v>
      </c>
      <c r="B41" s="53">
        <f>DATOS!B38</f>
        <v>0</v>
      </c>
      <c r="C41" s="56"/>
      <c r="D41" s="56"/>
      <c r="E41" s="56"/>
      <c r="F41" s="55" t="e">
        <f t="shared" si="0"/>
        <v>#DIV/0!</v>
      </c>
      <c r="G41" s="50" t="e">
        <f t="shared" si="3"/>
        <v>#DIV/0!</v>
      </c>
      <c r="H41" s="46"/>
      <c r="I41" s="58"/>
      <c r="J41" s="58"/>
      <c r="K41" s="59"/>
      <c r="L41" s="55" t="e">
        <f t="shared" si="1"/>
        <v>#DIV/0!</v>
      </c>
      <c r="M41" s="60" t="e">
        <f t="shared" si="2"/>
        <v>#DIV/0!</v>
      </c>
      <c r="N41" s="58"/>
      <c r="O41" s="58"/>
      <c r="P41" s="35"/>
      <c r="Q41" s="35"/>
    </row>
    <row r="42" spans="1:17" ht="15.6" thickTop="1" thickBot="1">
      <c r="A42" s="47">
        <f>IF(B42="","",28)</f>
        <v>28</v>
      </c>
      <c r="B42" s="53">
        <f>DATOS!B39</f>
        <v>0</v>
      </c>
      <c r="C42" s="56"/>
      <c r="D42" s="56"/>
      <c r="E42" s="56"/>
      <c r="F42" s="55" t="e">
        <f t="shared" si="0"/>
        <v>#DIV/0!</v>
      </c>
      <c r="G42" s="50" t="e">
        <f t="shared" si="3"/>
        <v>#DIV/0!</v>
      </c>
      <c r="H42" s="46"/>
      <c r="I42" s="58"/>
      <c r="J42" s="58"/>
      <c r="K42" s="59"/>
      <c r="L42" s="55" t="e">
        <f t="shared" si="1"/>
        <v>#DIV/0!</v>
      </c>
      <c r="M42" s="60" t="e">
        <f t="shared" si="2"/>
        <v>#DIV/0!</v>
      </c>
      <c r="N42" s="58"/>
      <c r="O42" s="58"/>
      <c r="P42" s="35"/>
      <c r="Q42" s="35"/>
    </row>
    <row r="43" spans="1:17" ht="15.6" thickTop="1" thickBot="1">
      <c r="A43" s="47">
        <f>IF(B43="","",29)</f>
        <v>29</v>
      </c>
      <c r="B43" s="53">
        <f>DATOS!B40</f>
        <v>0</v>
      </c>
      <c r="C43" s="56"/>
      <c r="D43" s="56"/>
      <c r="E43" s="56"/>
      <c r="F43" s="55" t="e">
        <f t="shared" si="0"/>
        <v>#DIV/0!</v>
      </c>
      <c r="G43" s="50" t="e">
        <f t="shared" si="3"/>
        <v>#DIV/0!</v>
      </c>
      <c r="H43" s="46"/>
      <c r="I43" s="58"/>
      <c r="J43" s="58"/>
      <c r="K43" s="59"/>
      <c r="L43" s="55" t="e">
        <f t="shared" si="1"/>
        <v>#DIV/0!</v>
      </c>
      <c r="M43" s="60" t="e">
        <f t="shared" si="2"/>
        <v>#DIV/0!</v>
      </c>
      <c r="N43" s="58"/>
      <c r="O43" s="58"/>
      <c r="P43" s="35"/>
      <c r="Q43" s="35"/>
    </row>
    <row r="44" spans="1:17" ht="15.6" thickTop="1" thickBot="1">
      <c r="A44" s="47">
        <f>IF(B44="","",30)</f>
        <v>30</v>
      </c>
      <c r="B44" s="53">
        <f>DATOS!B41</f>
        <v>0</v>
      </c>
      <c r="C44" s="56"/>
      <c r="D44" s="56"/>
      <c r="E44" s="56"/>
      <c r="F44" s="55" t="e">
        <f t="shared" si="0"/>
        <v>#DIV/0!</v>
      </c>
      <c r="G44" s="50" t="e">
        <f t="shared" si="3"/>
        <v>#DIV/0!</v>
      </c>
      <c r="H44" s="46"/>
      <c r="I44" s="58"/>
      <c r="J44" s="58"/>
      <c r="K44" s="59"/>
      <c r="L44" s="55" t="e">
        <f t="shared" si="1"/>
        <v>#DIV/0!</v>
      </c>
      <c r="M44" s="60" t="e">
        <f t="shared" si="2"/>
        <v>#DIV/0!</v>
      </c>
      <c r="N44" s="58"/>
      <c r="O44" s="58"/>
      <c r="P44" s="35"/>
      <c r="Q44" s="35"/>
    </row>
    <row r="45" spans="1:17" ht="15.6" thickTop="1" thickBot="1">
      <c r="A45" s="47">
        <v>31</v>
      </c>
      <c r="B45" s="53">
        <f>DATOS!B42</f>
        <v>0</v>
      </c>
      <c r="C45" s="56"/>
      <c r="D45" s="56"/>
      <c r="E45" s="56"/>
      <c r="F45" s="55" t="e">
        <f t="shared" si="0"/>
        <v>#DIV/0!</v>
      </c>
      <c r="G45" s="50" t="e">
        <f t="shared" si="3"/>
        <v>#DIV/0!</v>
      </c>
      <c r="H45" s="46"/>
      <c r="I45" s="58"/>
      <c r="J45" s="58"/>
      <c r="K45" s="59"/>
      <c r="L45" s="55" t="e">
        <f t="shared" si="1"/>
        <v>#DIV/0!</v>
      </c>
      <c r="M45" s="60" t="e">
        <f t="shared" si="2"/>
        <v>#DIV/0!</v>
      </c>
      <c r="N45" s="58"/>
      <c r="O45" s="58"/>
      <c r="P45" s="35"/>
      <c r="Q45" s="35"/>
    </row>
    <row r="46" spans="1:17" ht="15.6" thickTop="1" thickBot="1">
      <c r="A46" s="47">
        <v>32</v>
      </c>
      <c r="B46" s="53">
        <f>DATOS!B43</f>
        <v>0</v>
      </c>
      <c r="C46" s="56"/>
      <c r="D46" s="56"/>
      <c r="E46" s="56"/>
      <c r="F46" s="55" t="e">
        <f t="shared" si="0"/>
        <v>#DIV/0!</v>
      </c>
      <c r="G46" s="50" t="e">
        <f t="shared" si="3"/>
        <v>#DIV/0!</v>
      </c>
      <c r="H46" s="46"/>
      <c r="I46" s="58"/>
      <c r="J46" s="58"/>
      <c r="K46" s="59"/>
      <c r="L46" s="55" t="e">
        <f t="shared" si="1"/>
        <v>#DIV/0!</v>
      </c>
      <c r="M46" s="60" t="e">
        <f t="shared" si="2"/>
        <v>#DIV/0!</v>
      </c>
      <c r="N46" s="58"/>
      <c r="O46" s="58"/>
      <c r="P46" s="35"/>
      <c r="Q46" s="35"/>
    </row>
    <row r="47" spans="1:17" ht="15.6" thickTop="1" thickBot="1">
      <c r="A47" s="47">
        <v>33</v>
      </c>
      <c r="B47" s="53">
        <f>DATOS!B44</f>
        <v>0</v>
      </c>
      <c r="C47" s="56"/>
      <c r="D47" s="56"/>
      <c r="E47" s="56"/>
      <c r="F47" s="55" t="e">
        <f t="shared" si="0"/>
        <v>#DIV/0!</v>
      </c>
      <c r="G47" s="50" t="e">
        <f t="shared" si="3"/>
        <v>#DIV/0!</v>
      </c>
      <c r="H47" s="46"/>
      <c r="I47" s="58"/>
      <c r="J47" s="58"/>
      <c r="K47" s="59"/>
      <c r="L47" s="55" t="e">
        <f t="shared" si="1"/>
        <v>#DIV/0!</v>
      </c>
      <c r="M47" s="60" t="e">
        <f t="shared" si="2"/>
        <v>#DIV/0!</v>
      </c>
      <c r="N47" s="58"/>
      <c r="O47" s="58"/>
      <c r="P47" s="35"/>
      <c r="Q47" s="35"/>
    </row>
    <row r="48" spans="1:17" ht="15.6" thickTop="1" thickBot="1">
      <c r="A48" s="47">
        <v>34</v>
      </c>
      <c r="B48" s="53">
        <f>DATOS!B45</f>
        <v>0</v>
      </c>
      <c r="C48" s="56"/>
      <c r="D48" s="56"/>
      <c r="E48" s="56"/>
      <c r="F48" s="55" t="e">
        <f t="shared" si="0"/>
        <v>#DIV/0!</v>
      </c>
      <c r="G48" s="50" t="e">
        <f t="shared" si="3"/>
        <v>#DIV/0!</v>
      </c>
      <c r="H48" s="46"/>
      <c r="I48" s="58"/>
      <c r="J48" s="58"/>
      <c r="K48" s="59"/>
      <c r="L48" s="55" t="e">
        <f t="shared" si="1"/>
        <v>#DIV/0!</v>
      </c>
      <c r="M48" s="60" t="e">
        <f t="shared" si="2"/>
        <v>#DIV/0!</v>
      </c>
      <c r="N48" s="58"/>
      <c r="O48" s="58"/>
      <c r="P48" s="35"/>
      <c r="Q48" s="35"/>
    </row>
    <row r="49" spans="1:17" ht="15.6" thickTop="1" thickBot="1">
      <c r="A49" s="47">
        <v>35</v>
      </c>
      <c r="B49" s="53">
        <f>DATOS!B46</f>
        <v>0</v>
      </c>
      <c r="C49" s="56"/>
      <c r="D49" s="56"/>
      <c r="E49" s="56"/>
      <c r="F49" s="55" t="e">
        <f t="shared" si="0"/>
        <v>#DIV/0!</v>
      </c>
      <c r="G49" s="50" t="e">
        <f t="shared" si="3"/>
        <v>#DIV/0!</v>
      </c>
      <c r="H49" s="46"/>
      <c r="I49" s="58"/>
      <c r="J49" s="58"/>
      <c r="K49" s="59"/>
      <c r="L49" s="55" t="e">
        <f t="shared" si="1"/>
        <v>#DIV/0!</v>
      </c>
      <c r="M49" s="60" t="e">
        <f t="shared" si="2"/>
        <v>#DIV/0!</v>
      </c>
      <c r="N49" s="58"/>
      <c r="O49" s="58"/>
      <c r="P49" s="35"/>
      <c r="Q49" s="35"/>
    </row>
    <row r="50" spans="1:17" ht="15.6" thickTop="1" thickBot="1">
      <c r="A50" s="47">
        <v>36</v>
      </c>
      <c r="B50" s="53">
        <f>DATOS!B47</f>
        <v>0</v>
      </c>
      <c r="C50" s="56"/>
      <c r="D50" s="56"/>
      <c r="E50" s="56"/>
      <c r="F50" s="55" t="e">
        <f t="shared" si="0"/>
        <v>#DIV/0!</v>
      </c>
      <c r="G50" s="50" t="e">
        <f t="shared" si="3"/>
        <v>#DIV/0!</v>
      </c>
      <c r="H50" s="46"/>
      <c r="I50" s="58"/>
      <c r="J50" s="58"/>
      <c r="K50" s="59"/>
      <c r="L50" s="55" t="e">
        <f t="shared" si="1"/>
        <v>#DIV/0!</v>
      </c>
      <c r="M50" s="60" t="e">
        <f t="shared" si="2"/>
        <v>#DIV/0!</v>
      </c>
      <c r="N50" s="58"/>
      <c r="O50" s="58"/>
      <c r="P50" s="35"/>
      <c r="Q50" s="35"/>
    </row>
    <row r="51" spans="1:17" ht="15.6" thickTop="1" thickBot="1">
      <c r="A51" s="47">
        <v>37</v>
      </c>
      <c r="B51" s="53">
        <f>DATOS!B48</f>
        <v>0</v>
      </c>
      <c r="C51" s="56"/>
      <c r="D51" s="56"/>
      <c r="E51" s="57"/>
      <c r="F51" s="55" t="e">
        <f t="shared" si="0"/>
        <v>#DIV/0!</v>
      </c>
      <c r="G51" s="50" t="e">
        <f t="shared" si="3"/>
        <v>#DIV/0!</v>
      </c>
      <c r="H51" s="46"/>
      <c r="I51" s="58"/>
      <c r="J51" s="58"/>
      <c r="K51" s="59"/>
      <c r="L51" s="55" t="e">
        <f t="shared" si="1"/>
        <v>#DIV/0!</v>
      </c>
      <c r="M51" s="60" t="e">
        <f t="shared" si="2"/>
        <v>#DIV/0!</v>
      </c>
      <c r="N51" s="58"/>
      <c r="O51" s="58"/>
      <c r="P51" s="35"/>
      <c r="Q51" s="35"/>
    </row>
    <row r="52" spans="1:17" ht="15.6" thickTop="1" thickBot="1">
      <c r="A52" s="47">
        <v>38</v>
      </c>
      <c r="B52" s="53">
        <f>DATOS!B49</f>
        <v>0</v>
      </c>
      <c r="C52" s="56"/>
      <c r="D52" s="56"/>
      <c r="E52" s="57"/>
      <c r="F52" s="55" t="e">
        <f t="shared" si="0"/>
        <v>#DIV/0!</v>
      </c>
      <c r="G52" s="50" t="e">
        <f t="shared" si="3"/>
        <v>#DIV/0!</v>
      </c>
      <c r="H52" s="46"/>
      <c r="I52" s="58"/>
      <c r="J52" s="58"/>
      <c r="K52" s="59"/>
      <c r="L52" s="55" t="e">
        <f t="shared" si="1"/>
        <v>#DIV/0!</v>
      </c>
      <c r="M52" s="60" t="e">
        <f t="shared" si="2"/>
        <v>#DIV/0!</v>
      </c>
      <c r="N52" s="58"/>
      <c r="O52" s="58"/>
      <c r="P52" s="35"/>
      <c r="Q52" s="35"/>
    </row>
    <row r="53" spans="1:17" ht="15.6" thickTop="1" thickBot="1">
      <c r="A53" s="47">
        <v>39</v>
      </c>
      <c r="B53" s="53">
        <f>DATOS!B50</f>
        <v>0</v>
      </c>
      <c r="C53" s="56"/>
      <c r="D53" s="56"/>
      <c r="E53" s="57"/>
      <c r="F53" s="55" t="e">
        <f t="shared" si="0"/>
        <v>#DIV/0!</v>
      </c>
      <c r="G53" s="50" t="e">
        <f t="shared" si="3"/>
        <v>#DIV/0!</v>
      </c>
      <c r="H53" s="46"/>
      <c r="I53" s="58"/>
      <c r="J53" s="58"/>
      <c r="K53" s="59"/>
      <c r="L53" s="55" t="e">
        <f t="shared" si="1"/>
        <v>#DIV/0!</v>
      </c>
      <c r="M53" s="60" t="e">
        <f t="shared" si="2"/>
        <v>#DIV/0!</v>
      </c>
      <c r="N53" s="58"/>
      <c r="O53" s="58"/>
      <c r="P53" s="35"/>
      <c r="Q53" s="35"/>
    </row>
    <row r="54" spans="1:17" ht="15.6" thickTop="1" thickBot="1">
      <c r="A54" s="47">
        <v>40</v>
      </c>
      <c r="B54" s="53">
        <f>DATOS!B51</f>
        <v>0</v>
      </c>
      <c r="C54" s="56"/>
      <c r="D54" s="56"/>
      <c r="E54" s="57"/>
      <c r="F54" s="55" t="e">
        <f t="shared" si="0"/>
        <v>#DIV/0!</v>
      </c>
      <c r="G54" s="50" t="e">
        <f t="shared" si="3"/>
        <v>#DIV/0!</v>
      </c>
      <c r="H54" s="46"/>
      <c r="I54" s="58"/>
      <c r="J54" s="58"/>
      <c r="K54" s="58"/>
      <c r="L54" s="55" t="e">
        <f t="shared" si="1"/>
        <v>#DIV/0!</v>
      </c>
      <c r="M54" s="60" t="e">
        <f t="shared" si="2"/>
        <v>#DIV/0!</v>
      </c>
      <c r="N54" s="58"/>
      <c r="O54" s="58"/>
      <c r="P54" s="35"/>
      <c r="Q54" s="35"/>
    </row>
    <row r="55" spans="1:17" ht="15.6" thickTop="1" thickBot="1">
      <c r="A55" s="47">
        <v>41</v>
      </c>
      <c r="B55" s="53">
        <f>DATOS!B52</f>
        <v>0</v>
      </c>
      <c r="C55" s="56"/>
      <c r="D55" s="56"/>
      <c r="E55" s="57"/>
      <c r="F55" s="55" t="e">
        <f t="shared" si="0"/>
        <v>#DIV/0!</v>
      </c>
      <c r="G55" s="50" t="e">
        <f t="shared" si="3"/>
        <v>#DIV/0!</v>
      </c>
      <c r="H55" s="46"/>
      <c r="I55" s="58"/>
      <c r="J55" s="58"/>
      <c r="K55" s="58"/>
      <c r="L55" s="55" t="e">
        <f t="shared" si="1"/>
        <v>#DIV/0!</v>
      </c>
      <c r="M55" s="60" t="e">
        <f t="shared" si="2"/>
        <v>#DIV/0!</v>
      </c>
      <c r="N55" s="58"/>
      <c r="O55" s="58"/>
      <c r="P55" s="35"/>
      <c r="Q55" s="35"/>
    </row>
    <row r="56" spans="1:17" ht="15.6" thickTop="1" thickBot="1">
      <c r="A56" s="47">
        <v>42</v>
      </c>
      <c r="B56" s="53">
        <f>DATOS!B53</f>
        <v>0</v>
      </c>
      <c r="C56" s="56"/>
      <c r="D56" s="56"/>
      <c r="E56" s="57"/>
      <c r="F56" s="55" t="e">
        <f t="shared" si="0"/>
        <v>#DIV/0!</v>
      </c>
      <c r="G56" s="50" t="e">
        <f t="shared" si="3"/>
        <v>#DIV/0!</v>
      </c>
      <c r="H56" s="46"/>
      <c r="I56" s="58"/>
      <c r="J56" s="58"/>
      <c r="K56" s="58"/>
      <c r="L56" s="55" t="e">
        <f t="shared" si="1"/>
        <v>#DIV/0!</v>
      </c>
      <c r="M56" s="60" t="e">
        <f t="shared" si="2"/>
        <v>#DIV/0!</v>
      </c>
      <c r="N56" s="58"/>
      <c r="O56" s="58"/>
      <c r="P56" s="35"/>
      <c r="Q56" s="35"/>
    </row>
    <row r="57" spans="1:17" ht="15.6" thickTop="1" thickBot="1">
      <c r="A57" s="47">
        <v>43</v>
      </c>
      <c r="B57" s="53">
        <f>DATOS!B54</f>
        <v>0</v>
      </c>
      <c r="C57" s="56"/>
      <c r="D57" s="56"/>
      <c r="E57" s="56"/>
      <c r="F57" s="55" t="e">
        <f t="shared" si="0"/>
        <v>#DIV/0!</v>
      </c>
      <c r="G57" s="50" t="e">
        <f t="shared" si="3"/>
        <v>#DIV/0!</v>
      </c>
      <c r="H57" s="46"/>
      <c r="I57" s="58"/>
      <c r="J57" s="58"/>
      <c r="K57" s="58"/>
      <c r="L57" s="55" t="e">
        <f t="shared" si="1"/>
        <v>#DIV/0!</v>
      </c>
      <c r="M57" s="60" t="e">
        <f t="shared" si="2"/>
        <v>#DIV/0!</v>
      </c>
      <c r="N57" s="58"/>
      <c r="O57" s="58"/>
      <c r="P57" s="35"/>
      <c r="Q57" s="35"/>
    </row>
    <row r="58" spans="1:17" ht="15.6" thickTop="1" thickBot="1">
      <c r="A58" s="47">
        <v>44</v>
      </c>
      <c r="B58" s="53">
        <f>DATOS!B55</f>
        <v>0</v>
      </c>
      <c r="C58" s="56"/>
      <c r="D58" s="56"/>
      <c r="E58" s="56"/>
      <c r="F58" s="55" t="e">
        <f t="shared" si="0"/>
        <v>#DIV/0!</v>
      </c>
      <c r="G58" s="50" t="e">
        <f t="shared" si="3"/>
        <v>#DIV/0!</v>
      </c>
      <c r="H58" s="46"/>
      <c r="I58" s="58"/>
      <c r="J58" s="58"/>
      <c r="K58" s="58"/>
      <c r="L58" s="55" t="e">
        <f t="shared" si="1"/>
        <v>#DIV/0!</v>
      </c>
      <c r="M58" s="60" t="e">
        <f t="shared" si="2"/>
        <v>#DIV/0!</v>
      </c>
      <c r="N58" s="58"/>
      <c r="O58" s="58"/>
      <c r="P58" s="35"/>
      <c r="Q58" s="35"/>
    </row>
    <row r="59" spans="1:17" ht="15.6" thickTop="1" thickBot="1">
      <c r="A59" s="48">
        <v>45</v>
      </c>
      <c r="B59" s="54">
        <f>DATOS!B56</f>
        <v>0</v>
      </c>
      <c r="C59" s="56"/>
      <c r="D59" s="56"/>
      <c r="E59" s="56"/>
      <c r="F59" s="55" t="e">
        <f t="shared" si="0"/>
        <v>#DIV/0!</v>
      </c>
      <c r="G59" s="50" t="e">
        <f t="shared" si="3"/>
        <v>#DIV/0!</v>
      </c>
      <c r="H59" s="49"/>
      <c r="I59" s="58"/>
      <c r="J59" s="58"/>
      <c r="K59" s="58"/>
      <c r="L59" s="55" t="e">
        <f t="shared" si="1"/>
        <v>#DIV/0!</v>
      </c>
      <c r="M59" s="60" t="e">
        <f t="shared" si="2"/>
        <v>#DIV/0!</v>
      </c>
      <c r="N59" s="58"/>
      <c r="O59" s="58"/>
      <c r="P59" s="35"/>
      <c r="Q59" s="35"/>
    </row>
    <row r="60" spans="1:17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</row>
  </sheetData>
  <mergeCells count="19">
    <mergeCell ref="M11:M14"/>
    <mergeCell ref="N12:N14"/>
    <mergeCell ref="O12:O14"/>
    <mergeCell ref="A10:A14"/>
    <mergeCell ref="B10:B14"/>
    <mergeCell ref="C10:F10"/>
    <mergeCell ref="I10:M10"/>
    <mergeCell ref="N10:O11"/>
    <mergeCell ref="C11:E13"/>
    <mergeCell ref="F11:F14"/>
    <mergeCell ref="G11:G14"/>
    <mergeCell ref="I11:K13"/>
    <mergeCell ref="L11:L14"/>
    <mergeCell ref="A1:L1"/>
    <mergeCell ref="C3:G3"/>
    <mergeCell ref="H3:L3"/>
    <mergeCell ref="C4:G4"/>
    <mergeCell ref="H4:L5"/>
    <mergeCell ref="C5:G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83"/>
  <sheetViews>
    <sheetView topLeftCell="A2" zoomScale="76" workbookViewId="0">
      <selection activeCell="O16" sqref="O16"/>
    </sheetView>
  </sheetViews>
  <sheetFormatPr baseColWidth="10" defaultColWidth="11.44140625" defaultRowHeight="14.4"/>
  <cols>
    <col min="1" max="1" width="8.6640625" style="31" customWidth="1"/>
    <col min="2" max="2" width="45.44140625" style="31" customWidth="1"/>
    <col min="3" max="16" width="7.6640625" style="31" customWidth="1"/>
    <col min="17" max="17" width="23.6640625" style="31" bestFit="1" customWidth="1"/>
    <col min="18" max="20" width="7.6640625" style="31" customWidth="1"/>
    <col min="21" max="16384" width="11.44140625" style="31"/>
  </cols>
  <sheetData>
    <row r="1" spans="1:20">
      <c r="A1" s="292" t="s">
        <v>1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</row>
    <row r="2" spans="1:20" ht="55.5" customHeight="1">
      <c r="A2" s="292"/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</row>
    <row r="3" spans="1:20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ht="1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19.2" thickTop="1" thickBot="1">
      <c r="A5" s="63"/>
      <c r="B5" s="64" t="s">
        <v>28</v>
      </c>
      <c r="C5" s="293" t="str">
        <f>DATOS!B5</f>
        <v>Tercero A</v>
      </c>
      <c r="D5" s="294"/>
      <c r="E5" s="294"/>
      <c r="F5" s="294"/>
      <c r="G5" s="295"/>
      <c r="H5" s="65"/>
      <c r="I5" s="302" t="s">
        <v>45</v>
      </c>
      <c r="J5" s="302"/>
      <c r="K5" s="302"/>
      <c r="L5" s="302"/>
      <c r="M5" s="299"/>
      <c r="N5" s="300"/>
      <c r="O5" s="300"/>
      <c r="P5" s="301"/>
      <c r="Q5" s="30"/>
      <c r="R5" s="30"/>
      <c r="S5" s="303"/>
      <c r="T5" s="303"/>
    </row>
    <row r="6" spans="1:20" ht="19.2" thickTop="1" thickBot="1">
      <c r="A6" s="63"/>
      <c r="B6" s="64" t="s">
        <v>30</v>
      </c>
      <c r="C6" s="293" t="str">
        <f>DATOS!B4</f>
        <v>Msc. Myrian Zurita</v>
      </c>
      <c r="D6" s="294"/>
      <c r="E6" s="294"/>
      <c r="F6" s="294"/>
      <c r="G6" s="295"/>
      <c r="H6" s="65"/>
      <c r="I6" s="302" t="s">
        <v>46</v>
      </c>
      <c r="J6" s="302"/>
      <c r="K6" s="302"/>
      <c r="L6" s="302"/>
      <c r="M6" s="299"/>
      <c r="N6" s="300"/>
      <c r="O6" s="300"/>
      <c r="P6" s="301"/>
      <c r="Q6" s="30"/>
      <c r="R6" s="30"/>
      <c r="S6" s="303"/>
      <c r="T6" s="303"/>
    </row>
    <row r="7" spans="1:20" ht="19.2" thickTop="1" thickBot="1">
      <c r="A7" s="63"/>
      <c r="B7" s="64" t="s">
        <v>32</v>
      </c>
      <c r="C7" s="293" t="str">
        <f>DATOS!B3</f>
        <v>Física</v>
      </c>
      <c r="D7" s="294"/>
      <c r="E7" s="294"/>
      <c r="F7" s="294"/>
      <c r="G7" s="295"/>
      <c r="H7" s="65"/>
      <c r="I7" s="302" t="s">
        <v>48</v>
      </c>
      <c r="J7" s="302"/>
      <c r="K7" s="302"/>
      <c r="L7" s="302"/>
      <c r="M7" s="293" t="str">
        <f>DATOS!B6</f>
        <v>Msc. Myrian Zurita</v>
      </c>
      <c r="N7" s="294"/>
      <c r="O7" s="294"/>
      <c r="P7" s="295"/>
      <c r="Q7" s="30"/>
      <c r="R7" s="30"/>
      <c r="S7" s="30"/>
      <c r="T7" s="30"/>
    </row>
    <row r="8" spans="1:20" ht="19.2" thickTop="1" thickBot="1">
      <c r="A8" s="30"/>
      <c r="B8" s="66" t="s">
        <v>66</v>
      </c>
      <c r="C8" s="296" t="str">
        <f>DATOS!B2</f>
        <v>2023 - 2024</v>
      </c>
      <c r="D8" s="297"/>
      <c r="E8" s="297"/>
      <c r="F8" s="297"/>
      <c r="G8" s="298"/>
      <c r="H8" s="30"/>
      <c r="I8" s="304" t="s">
        <v>47</v>
      </c>
      <c r="J8" s="304"/>
      <c r="K8" s="304"/>
      <c r="L8" s="304"/>
      <c r="M8" s="296" t="s">
        <v>59</v>
      </c>
      <c r="N8" s="297"/>
      <c r="O8" s="297"/>
      <c r="P8" s="298"/>
      <c r="Q8" s="30"/>
      <c r="R8" s="30"/>
      <c r="S8" s="30"/>
      <c r="T8" s="30"/>
    </row>
    <row r="9" spans="1:20" ht="19.2" thickTop="1" thickBot="1">
      <c r="B9" s="64" t="s">
        <v>29</v>
      </c>
      <c r="C9" s="271" t="s">
        <v>92</v>
      </c>
      <c r="D9" s="272"/>
      <c r="E9" s="272"/>
      <c r="F9" s="272"/>
      <c r="G9" s="273"/>
    </row>
    <row r="10" spans="1:20" ht="15" thickTop="1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8"/>
    </row>
    <row r="11" spans="1:20" ht="29.25" customHeight="1" thickBot="1">
      <c r="A11" s="265" t="s">
        <v>49</v>
      </c>
      <c r="B11" s="265"/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6"/>
    </row>
    <row r="12" spans="1:20" ht="16.5" customHeight="1" thickTop="1" thickBot="1">
      <c r="A12" s="317" t="s">
        <v>33</v>
      </c>
      <c r="B12" s="317" t="s">
        <v>34</v>
      </c>
      <c r="C12" s="320" t="s">
        <v>61</v>
      </c>
      <c r="D12" s="320"/>
      <c r="E12" s="320"/>
      <c r="F12" s="321" t="s">
        <v>52</v>
      </c>
      <c r="G12" s="321"/>
      <c r="H12" s="321"/>
      <c r="I12" s="322" t="s">
        <v>53</v>
      </c>
      <c r="J12" s="323" t="s">
        <v>37</v>
      </c>
      <c r="K12" s="323"/>
      <c r="L12" s="323"/>
      <c r="M12" s="323"/>
      <c r="N12" s="318" t="s">
        <v>50</v>
      </c>
      <c r="O12" s="327" t="s">
        <v>65</v>
      </c>
      <c r="P12" s="286" t="s">
        <v>51</v>
      </c>
      <c r="Q12" s="281" t="s">
        <v>115</v>
      </c>
      <c r="R12" s="274" t="s">
        <v>54</v>
      </c>
      <c r="S12" s="274"/>
      <c r="T12" s="274"/>
    </row>
    <row r="13" spans="1:20" ht="16.5" customHeight="1" thickTop="1" thickBot="1">
      <c r="A13" s="317"/>
      <c r="B13" s="317"/>
      <c r="C13" s="320"/>
      <c r="D13" s="320"/>
      <c r="E13" s="320"/>
      <c r="F13" s="321"/>
      <c r="G13" s="321"/>
      <c r="H13" s="321"/>
      <c r="I13" s="322"/>
      <c r="J13" s="323"/>
      <c r="K13" s="323"/>
      <c r="L13" s="323"/>
      <c r="M13" s="323"/>
      <c r="N13" s="319"/>
      <c r="O13" s="328"/>
      <c r="P13" s="287"/>
      <c r="Q13" s="282"/>
      <c r="R13" s="274"/>
      <c r="S13" s="274"/>
      <c r="T13" s="274"/>
    </row>
    <row r="14" spans="1:20" ht="15.6" thickTop="1" thickBot="1">
      <c r="A14" s="317"/>
      <c r="B14" s="317"/>
      <c r="C14" s="324" t="s">
        <v>60</v>
      </c>
      <c r="D14" s="324" t="s">
        <v>62</v>
      </c>
      <c r="E14" s="325">
        <v>0.45</v>
      </c>
      <c r="F14" s="324" t="s">
        <v>60</v>
      </c>
      <c r="G14" s="324" t="s">
        <v>62</v>
      </c>
      <c r="H14" s="325">
        <v>0.45</v>
      </c>
      <c r="I14" s="322"/>
      <c r="J14" s="329" t="s">
        <v>63</v>
      </c>
      <c r="K14" s="315">
        <v>0.05</v>
      </c>
      <c r="L14" s="329" t="s">
        <v>64</v>
      </c>
      <c r="M14" s="315">
        <v>0.05</v>
      </c>
      <c r="N14" s="319"/>
      <c r="O14" s="328"/>
      <c r="P14" s="287"/>
      <c r="Q14" s="282"/>
      <c r="R14" s="274"/>
      <c r="S14" s="274"/>
      <c r="T14" s="274"/>
    </row>
    <row r="15" spans="1:20" ht="66.599999999999994" thickTop="1" thickBot="1">
      <c r="A15" s="317"/>
      <c r="B15" s="317"/>
      <c r="C15" s="324"/>
      <c r="D15" s="324"/>
      <c r="E15" s="326"/>
      <c r="F15" s="324"/>
      <c r="G15" s="324"/>
      <c r="H15" s="326" t="s">
        <v>55</v>
      </c>
      <c r="I15" s="322"/>
      <c r="J15" s="330"/>
      <c r="K15" s="316"/>
      <c r="L15" s="330"/>
      <c r="M15" s="316"/>
      <c r="N15" s="319"/>
      <c r="O15" s="328"/>
      <c r="P15" s="287"/>
      <c r="Q15" s="283"/>
      <c r="R15" s="69" t="s">
        <v>56</v>
      </c>
      <c r="S15" s="69" t="s">
        <v>57</v>
      </c>
      <c r="T15" s="70" t="s">
        <v>58</v>
      </c>
    </row>
    <row r="16" spans="1:20" ht="16.8" thickTop="1" thickBot="1">
      <c r="A16" s="77">
        <v>1</v>
      </c>
      <c r="B16" s="78" t="str">
        <f>DATOS!B12</f>
        <v>ALBAN TITUAÑA ANTONY GABRIEL</v>
      </c>
      <c r="C16" s="79">
        <f>'NOTAS 2DO TRIMESTRE'!F15</f>
        <v>6.66</v>
      </c>
      <c r="D16" s="79" t="str">
        <f>'NOTAS 2DO TRIMESTRE'!G15</f>
        <v>B-</v>
      </c>
      <c r="E16" s="80">
        <f>C16*0.45</f>
        <v>2.9970000000000003</v>
      </c>
      <c r="F16" s="79">
        <f>'NOTAS 2DO TRIMESTRE'!L15</f>
        <v>0</v>
      </c>
      <c r="G16" s="79" t="b">
        <f>'NOTAS 2DO TRIMESTRE'!M15</f>
        <v>0</v>
      </c>
      <c r="H16" s="80">
        <f>F16*0.45</f>
        <v>0</v>
      </c>
      <c r="I16" s="81">
        <f>E16+H16</f>
        <v>2.9970000000000003</v>
      </c>
      <c r="J16" s="79">
        <f>'NOTAS 2DO TRIMESTRE'!N15</f>
        <v>0</v>
      </c>
      <c r="K16" s="80">
        <f>J16*0.05</f>
        <v>0</v>
      </c>
      <c r="L16" s="79">
        <f>'NOTAS 2DO TRIMESTRE'!O15</f>
        <v>0</v>
      </c>
      <c r="M16" s="80">
        <f>L16*0.05</f>
        <v>0</v>
      </c>
      <c r="N16" s="81">
        <f>K16+M16</f>
        <v>0</v>
      </c>
      <c r="O16" s="82">
        <f>I16+N16</f>
        <v>2.9970000000000003</v>
      </c>
      <c r="P16" s="83" t="str">
        <f>IF(ROUND(O16,0)=10,"A+",IF(ROUND(O16,0)=9,"A-",IF(ROUND(O16,0)=8,"B+",IF(ROUND(O16,0)=7,"B-",IF(ROUND(O16,0)=6,"C+",IF(ROUND(O16,0)=5,"C-",IF(ROUND(17,0)=4,"D+",IF(ROUND(O16,0)=3,"D-",IF(ROUND(O16,0)=2,"E+",IF(ROUND(O16,0)=1,"E-"))))))))))</f>
        <v>D-</v>
      </c>
      <c r="Q16" s="122" t="str">
        <f>IF(O16="","",IF(AND(O16&gt;=7,O16&lt;=10),"APROBADO",IF(AND(O16&gt;=0,O16&lt;7),"RECUPERACIÓN PEDAGOGICA")))</f>
        <v>RECUPERACIÓN PEDAGOGICA</v>
      </c>
      <c r="R16" s="72"/>
      <c r="S16" s="72"/>
      <c r="T16" s="72"/>
    </row>
    <row r="17" spans="1:20" ht="16.8" thickTop="1" thickBot="1">
      <c r="A17" s="77">
        <v>2</v>
      </c>
      <c r="B17" s="78" t="str">
        <f>DATOS!B13</f>
        <v>CASA ALVARADO ANDERSON ISMAEL</v>
      </c>
      <c r="C17" s="79">
        <f>'NOTAS 2DO TRIMESTRE'!F16</f>
        <v>7.25</v>
      </c>
      <c r="D17" s="79" t="str">
        <f>'NOTAS 2DO TRIMESTRE'!G16</f>
        <v>B-</v>
      </c>
      <c r="E17" s="80">
        <f t="shared" ref="E17:E60" si="0">C17*0.45</f>
        <v>3.2625000000000002</v>
      </c>
      <c r="F17" s="79">
        <f>'NOTAS 2DO TRIMESTRE'!L16</f>
        <v>7.12</v>
      </c>
      <c r="G17" s="79" t="str">
        <f>'NOTAS 2DO TRIMESTRE'!M16</f>
        <v>B-</v>
      </c>
      <c r="H17" s="80">
        <f t="shared" ref="H17:H60" si="1">F17*0.45</f>
        <v>3.2040000000000002</v>
      </c>
      <c r="I17" s="81">
        <f t="shared" ref="I17:I60" si="2">E17+H17</f>
        <v>6.4664999999999999</v>
      </c>
      <c r="J17" s="79">
        <f>'NOTAS 2DO TRIMESTRE'!N16</f>
        <v>10</v>
      </c>
      <c r="K17" s="80">
        <f t="shared" ref="K17:K60" si="3">J17*0.05</f>
        <v>0.5</v>
      </c>
      <c r="L17" s="79">
        <f>'NOTAS 2DO TRIMESTRE'!O16</f>
        <v>7.5</v>
      </c>
      <c r="M17" s="80">
        <f t="shared" ref="M17:M60" si="4">L17*0.05</f>
        <v>0.375</v>
      </c>
      <c r="N17" s="81">
        <f t="shared" ref="N17:N60" si="5">K17+M17</f>
        <v>0.875</v>
      </c>
      <c r="O17" s="82">
        <f t="shared" ref="O17:O60" si="6">I17+N17</f>
        <v>7.3414999999999999</v>
      </c>
      <c r="P17" s="83" t="str">
        <f t="shared" ref="P17:P60" si="7">IF(ROUND(O17,0)=10,"A+",IF(ROUND(O17,0)=9,"A-",IF(ROUND(O17,0)=8,"B+",IF(ROUND(O17,0)=7,"B-",IF(ROUND(O17,0)=6,"C+",IF(ROUND(O17,0)=5,"C-",IF(ROUND(17,0)=4,"D+",IF(ROUND(O17,0)=3,"D-",IF(ROUND(O17,0)=2,"E+",IF(ROUND(O17,0)=1,"E-"))))))))))</f>
        <v>B-</v>
      </c>
      <c r="Q17" s="122" t="str">
        <f t="shared" ref="Q17:Q60" si="8">IF(O17="","",IF(AND(O17&gt;=7,O17&lt;=10),"APROBADO",IF(AND(O17&gt;=0,O17&lt;7),"RECUPERACIÓN PEDAGOGICA")))</f>
        <v>APROBADO</v>
      </c>
      <c r="R17" s="72"/>
      <c r="S17" s="72"/>
      <c r="T17" s="72"/>
    </row>
    <row r="18" spans="1:20" ht="16.8" thickTop="1" thickBot="1">
      <c r="A18" s="77">
        <v>3</v>
      </c>
      <c r="B18" s="78" t="str">
        <f>DATOS!B14</f>
        <v>CASA QUINATOA CRISTIAN DANILO</v>
      </c>
      <c r="C18" s="79">
        <f>'NOTAS 2DO TRIMESTRE'!F17</f>
        <v>7.5</v>
      </c>
      <c r="D18" s="79" t="str">
        <f>'NOTAS 2DO TRIMESTRE'!G17</f>
        <v>B+</v>
      </c>
      <c r="E18" s="80">
        <f t="shared" si="0"/>
        <v>3.375</v>
      </c>
      <c r="F18" s="79">
        <f>'NOTAS 2DO TRIMESTRE'!L17</f>
        <v>7.62</v>
      </c>
      <c r="G18" s="79" t="str">
        <f>'NOTAS 2DO TRIMESTRE'!M17</f>
        <v>B+</v>
      </c>
      <c r="H18" s="80">
        <f t="shared" si="1"/>
        <v>3.4290000000000003</v>
      </c>
      <c r="I18" s="81">
        <f t="shared" si="2"/>
        <v>6.8040000000000003</v>
      </c>
      <c r="J18" s="79">
        <f>'NOTAS 2DO TRIMESTRE'!N17</f>
        <v>10</v>
      </c>
      <c r="K18" s="80">
        <f t="shared" si="3"/>
        <v>0.5</v>
      </c>
      <c r="L18" s="79">
        <f>'NOTAS 2DO TRIMESTRE'!O17</f>
        <v>6.75</v>
      </c>
      <c r="M18" s="80">
        <f t="shared" si="4"/>
        <v>0.33750000000000002</v>
      </c>
      <c r="N18" s="81">
        <f t="shared" si="5"/>
        <v>0.83750000000000002</v>
      </c>
      <c r="O18" s="82">
        <f t="shared" si="6"/>
        <v>7.6415000000000006</v>
      </c>
      <c r="P18" s="83" t="str">
        <f t="shared" si="7"/>
        <v>B+</v>
      </c>
      <c r="Q18" s="122" t="str">
        <f t="shared" si="8"/>
        <v>APROBADO</v>
      </c>
      <c r="R18" s="72"/>
      <c r="S18" s="72"/>
      <c r="T18" s="72"/>
    </row>
    <row r="19" spans="1:20" ht="16.8" thickTop="1" thickBot="1">
      <c r="A19" s="77">
        <v>4</v>
      </c>
      <c r="B19" s="78" t="str">
        <f>DATOS!B15</f>
        <v>CATOTA TAIPE MIRYAN GRACIELA</v>
      </c>
      <c r="C19" s="79">
        <f>'NOTAS 2DO TRIMESTRE'!F18</f>
        <v>8.75</v>
      </c>
      <c r="D19" s="79" t="str">
        <f>'NOTAS 2DO TRIMESTRE'!G18</f>
        <v>A-</v>
      </c>
      <c r="E19" s="80">
        <f t="shared" si="0"/>
        <v>3.9375</v>
      </c>
      <c r="F19" s="79">
        <f>'NOTAS 2DO TRIMESTRE'!L18</f>
        <v>9.66</v>
      </c>
      <c r="G19" s="79" t="str">
        <f>'NOTAS 2DO TRIMESTRE'!M18</f>
        <v>A+</v>
      </c>
      <c r="H19" s="80">
        <f t="shared" si="1"/>
        <v>4.3470000000000004</v>
      </c>
      <c r="I19" s="81">
        <f t="shared" si="2"/>
        <v>8.2845000000000013</v>
      </c>
      <c r="J19" s="79">
        <f>'NOTAS 2DO TRIMESTRE'!N18</f>
        <v>10</v>
      </c>
      <c r="K19" s="80">
        <f t="shared" si="3"/>
        <v>0.5</v>
      </c>
      <c r="L19" s="79">
        <f>'NOTAS 2DO TRIMESTRE'!O18</f>
        <v>8.25</v>
      </c>
      <c r="M19" s="80">
        <f t="shared" si="4"/>
        <v>0.41250000000000003</v>
      </c>
      <c r="N19" s="81">
        <f t="shared" si="5"/>
        <v>0.91250000000000009</v>
      </c>
      <c r="O19" s="82">
        <f t="shared" si="6"/>
        <v>9.197000000000001</v>
      </c>
      <c r="P19" s="83" t="str">
        <f t="shared" si="7"/>
        <v>A-</v>
      </c>
      <c r="Q19" s="122" t="str">
        <f t="shared" si="8"/>
        <v>APROBADO</v>
      </c>
      <c r="R19" s="72"/>
      <c r="S19" s="72"/>
      <c r="T19" s="72"/>
    </row>
    <row r="20" spans="1:20" ht="16.8" thickTop="1" thickBot="1">
      <c r="A20" s="77">
        <v>5</v>
      </c>
      <c r="B20" s="78" t="str">
        <f>DATOS!B16</f>
        <v>CHANATASIG CASA ALEX FERNANDO</v>
      </c>
      <c r="C20" s="79">
        <f>'NOTAS 2DO TRIMESTRE'!F19</f>
        <v>8.25</v>
      </c>
      <c r="D20" s="79" t="str">
        <f>'NOTAS 2DO TRIMESTRE'!G19</f>
        <v>B+</v>
      </c>
      <c r="E20" s="80">
        <f t="shared" si="0"/>
        <v>3.7124999999999999</v>
      </c>
      <c r="F20" s="79">
        <f>'NOTAS 2DO TRIMESTRE'!L19</f>
        <v>9.66</v>
      </c>
      <c r="G20" s="79" t="str">
        <f>'NOTAS 2DO TRIMESTRE'!M19</f>
        <v>A+</v>
      </c>
      <c r="H20" s="80">
        <f t="shared" si="1"/>
        <v>4.3470000000000004</v>
      </c>
      <c r="I20" s="81">
        <f t="shared" si="2"/>
        <v>8.0594999999999999</v>
      </c>
      <c r="J20" s="79">
        <f>'NOTAS 2DO TRIMESTRE'!N19</f>
        <v>10</v>
      </c>
      <c r="K20" s="80">
        <f t="shared" si="3"/>
        <v>0.5</v>
      </c>
      <c r="L20" s="79">
        <f>'NOTAS 2DO TRIMESTRE'!O19</f>
        <v>7.5</v>
      </c>
      <c r="M20" s="80">
        <f t="shared" si="4"/>
        <v>0.375</v>
      </c>
      <c r="N20" s="81">
        <f t="shared" si="5"/>
        <v>0.875</v>
      </c>
      <c r="O20" s="82">
        <f t="shared" si="6"/>
        <v>8.9344999999999999</v>
      </c>
      <c r="P20" s="83" t="str">
        <f t="shared" si="7"/>
        <v>A-</v>
      </c>
      <c r="Q20" s="122" t="str">
        <f t="shared" si="8"/>
        <v>APROBADO</v>
      </c>
      <c r="R20" s="72"/>
      <c r="S20" s="72"/>
      <c r="T20" s="72"/>
    </row>
    <row r="21" spans="1:20" ht="16.8" thickTop="1" thickBot="1">
      <c r="A21" s="77">
        <v>6</v>
      </c>
      <c r="B21" s="78" t="str">
        <f>DATOS!B17</f>
        <v>CHICAIZA QUINATOA KEVIN MARCELO</v>
      </c>
      <c r="C21" s="79">
        <f>'NOTAS 2DO TRIMESTRE'!F20</f>
        <v>10</v>
      </c>
      <c r="D21" s="79" t="str">
        <f>'NOTAS 2DO TRIMESTRE'!G20</f>
        <v>A+</v>
      </c>
      <c r="E21" s="80">
        <f t="shared" si="0"/>
        <v>4.5</v>
      </c>
      <c r="F21" s="79">
        <f>'NOTAS 2DO TRIMESTRE'!L20</f>
        <v>10</v>
      </c>
      <c r="G21" s="79" t="str">
        <f>'NOTAS 2DO TRIMESTRE'!M20</f>
        <v>A+</v>
      </c>
      <c r="H21" s="80">
        <f t="shared" si="1"/>
        <v>4.5</v>
      </c>
      <c r="I21" s="81">
        <f t="shared" si="2"/>
        <v>9</v>
      </c>
      <c r="J21" s="79">
        <f>'NOTAS 2DO TRIMESTRE'!N20</f>
        <v>10</v>
      </c>
      <c r="K21" s="80">
        <f t="shared" si="3"/>
        <v>0.5</v>
      </c>
      <c r="L21" s="79">
        <f>'NOTAS 2DO TRIMESTRE'!O20</f>
        <v>10</v>
      </c>
      <c r="M21" s="80">
        <f t="shared" si="4"/>
        <v>0.5</v>
      </c>
      <c r="N21" s="81">
        <f t="shared" si="5"/>
        <v>1</v>
      </c>
      <c r="O21" s="82">
        <f t="shared" si="6"/>
        <v>10</v>
      </c>
      <c r="P21" s="83" t="str">
        <f t="shared" si="7"/>
        <v>A+</v>
      </c>
      <c r="Q21" s="122" t="str">
        <f t="shared" si="8"/>
        <v>APROBADO</v>
      </c>
      <c r="R21" s="72"/>
      <c r="S21" s="72"/>
      <c r="T21" s="72"/>
    </row>
    <row r="22" spans="1:20" ht="16.8" thickTop="1" thickBot="1">
      <c r="A22" s="77">
        <v>7</v>
      </c>
      <c r="B22" s="78" t="str">
        <f>DATOS!B18</f>
        <v>COYAGO YUGCHA JOSTIN ISRAEL</v>
      </c>
      <c r="C22" s="79">
        <f>'NOTAS 2DO TRIMESTRE'!F21</f>
        <v>10</v>
      </c>
      <c r="D22" s="79" t="str">
        <f>'NOTAS 2DO TRIMESTRE'!G21</f>
        <v>A+</v>
      </c>
      <c r="E22" s="80">
        <f t="shared" si="0"/>
        <v>4.5</v>
      </c>
      <c r="F22" s="79">
        <f>'NOTAS 2DO TRIMESTRE'!L21</f>
        <v>10</v>
      </c>
      <c r="G22" s="79" t="str">
        <f>'NOTAS 2DO TRIMESTRE'!M21</f>
        <v>A+</v>
      </c>
      <c r="H22" s="80">
        <f t="shared" si="1"/>
        <v>4.5</v>
      </c>
      <c r="I22" s="81">
        <f t="shared" si="2"/>
        <v>9</v>
      </c>
      <c r="J22" s="79">
        <f>'NOTAS 2DO TRIMESTRE'!N21</f>
        <v>10</v>
      </c>
      <c r="K22" s="80">
        <f t="shared" si="3"/>
        <v>0.5</v>
      </c>
      <c r="L22" s="79">
        <f>'NOTAS 2DO TRIMESTRE'!O21</f>
        <v>10</v>
      </c>
      <c r="M22" s="80">
        <f t="shared" si="4"/>
        <v>0.5</v>
      </c>
      <c r="N22" s="81">
        <f t="shared" si="5"/>
        <v>1</v>
      </c>
      <c r="O22" s="82">
        <f t="shared" si="6"/>
        <v>10</v>
      </c>
      <c r="P22" s="83" t="str">
        <f t="shared" si="7"/>
        <v>A+</v>
      </c>
      <c r="Q22" s="122" t="str">
        <f t="shared" si="8"/>
        <v>APROBADO</v>
      </c>
      <c r="R22" s="72"/>
      <c r="S22" s="72"/>
      <c r="T22" s="72"/>
    </row>
    <row r="23" spans="1:20" ht="16.8" thickTop="1" thickBot="1">
      <c r="A23" s="77">
        <v>8</v>
      </c>
      <c r="B23" s="78" t="str">
        <f>DATOS!B19</f>
        <v>GUARANDA AGUIAR ANDRES SEBASTIAN</v>
      </c>
      <c r="C23" s="79">
        <f>'NOTAS 2DO TRIMESTRE'!F22</f>
        <v>8.75</v>
      </c>
      <c r="D23" s="79" t="str">
        <f>'NOTAS 2DO TRIMESTRE'!G22</f>
        <v>A-</v>
      </c>
      <c r="E23" s="80">
        <f t="shared" si="0"/>
        <v>3.9375</v>
      </c>
      <c r="F23" s="79">
        <f>'NOTAS 2DO TRIMESTRE'!L22</f>
        <v>8.33</v>
      </c>
      <c r="G23" s="79" t="str">
        <f>'NOTAS 2DO TRIMESTRE'!M22</f>
        <v>B+</v>
      </c>
      <c r="H23" s="80">
        <f t="shared" si="1"/>
        <v>3.7484999999999999</v>
      </c>
      <c r="I23" s="81">
        <f t="shared" si="2"/>
        <v>7.6859999999999999</v>
      </c>
      <c r="J23" s="79">
        <f>'NOTAS 2DO TRIMESTRE'!N22</f>
        <v>10</v>
      </c>
      <c r="K23" s="80">
        <f t="shared" si="3"/>
        <v>0.5</v>
      </c>
      <c r="L23" s="79">
        <f>'NOTAS 2DO TRIMESTRE'!O22</f>
        <v>6.75</v>
      </c>
      <c r="M23" s="80">
        <f t="shared" si="4"/>
        <v>0.33750000000000002</v>
      </c>
      <c r="N23" s="81">
        <f t="shared" si="5"/>
        <v>0.83750000000000002</v>
      </c>
      <c r="O23" s="82">
        <f t="shared" si="6"/>
        <v>8.5235000000000003</v>
      </c>
      <c r="P23" s="83" t="str">
        <f t="shared" si="7"/>
        <v>A-</v>
      </c>
      <c r="Q23" s="122" t="str">
        <f t="shared" si="8"/>
        <v>APROBADO</v>
      </c>
      <c r="R23" s="72"/>
      <c r="S23" s="72"/>
      <c r="T23" s="72"/>
    </row>
    <row r="24" spans="1:20" ht="16.8" thickTop="1" thickBot="1">
      <c r="A24" s="77">
        <v>9</v>
      </c>
      <c r="B24" s="78" t="str">
        <f>DATOS!B20</f>
        <v>HUILCA QUINATOA JAVIER ALEXANDER</v>
      </c>
      <c r="C24" s="79">
        <f>'NOTAS 2DO TRIMESTRE'!F23</f>
        <v>7</v>
      </c>
      <c r="D24" s="79" t="str">
        <f>'NOTAS 2DO TRIMESTRE'!G23</f>
        <v>B-</v>
      </c>
      <c r="E24" s="80">
        <f t="shared" si="0"/>
        <v>3.15</v>
      </c>
      <c r="F24" s="79">
        <f>'NOTAS 2DO TRIMESTRE'!L23</f>
        <v>7</v>
      </c>
      <c r="G24" s="79" t="str">
        <f>'NOTAS 2DO TRIMESTRE'!M23</f>
        <v>B-</v>
      </c>
      <c r="H24" s="80">
        <f t="shared" si="1"/>
        <v>3.15</v>
      </c>
      <c r="I24" s="81">
        <f t="shared" si="2"/>
        <v>6.3</v>
      </c>
      <c r="J24" s="79">
        <f>'NOTAS 2DO TRIMESTRE'!N23</f>
        <v>10</v>
      </c>
      <c r="K24" s="80">
        <f t="shared" si="3"/>
        <v>0.5</v>
      </c>
      <c r="L24" s="79">
        <f>'NOTAS 2DO TRIMESTRE'!O23</f>
        <v>6.5</v>
      </c>
      <c r="M24" s="80">
        <f t="shared" si="4"/>
        <v>0.32500000000000001</v>
      </c>
      <c r="N24" s="81">
        <f t="shared" si="5"/>
        <v>0.82499999999999996</v>
      </c>
      <c r="O24" s="82">
        <f t="shared" si="6"/>
        <v>7.125</v>
      </c>
      <c r="P24" s="83" t="str">
        <f t="shared" si="7"/>
        <v>B-</v>
      </c>
      <c r="Q24" s="122" t="str">
        <f t="shared" si="8"/>
        <v>APROBADO</v>
      </c>
      <c r="R24" s="72"/>
      <c r="S24" s="72"/>
      <c r="T24" s="72"/>
    </row>
    <row r="25" spans="1:20" ht="16.8" thickTop="1" thickBot="1">
      <c r="A25" s="77">
        <v>10</v>
      </c>
      <c r="B25" s="78" t="str">
        <f>DATOS!B21</f>
        <v>IZA YUGSI KATY ALEXANDRA</v>
      </c>
      <c r="C25" s="79">
        <f>'NOTAS 2DO TRIMESTRE'!F24</f>
        <v>9.5</v>
      </c>
      <c r="D25" s="79" t="str">
        <f>'NOTAS 2DO TRIMESTRE'!G24</f>
        <v>A+</v>
      </c>
      <c r="E25" s="80">
        <f t="shared" si="0"/>
        <v>4.2750000000000004</v>
      </c>
      <c r="F25" s="79">
        <f>'NOTAS 2DO TRIMESTRE'!L24</f>
        <v>9.33</v>
      </c>
      <c r="G25" s="79" t="str">
        <f>'NOTAS 2DO TRIMESTRE'!M24</f>
        <v>A-</v>
      </c>
      <c r="H25" s="80">
        <f t="shared" si="1"/>
        <v>4.1985000000000001</v>
      </c>
      <c r="I25" s="81">
        <f t="shared" si="2"/>
        <v>8.4735000000000014</v>
      </c>
      <c r="J25" s="79">
        <f>'NOTAS 2DO TRIMESTRE'!N24</f>
        <v>10</v>
      </c>
      <c r="K25" s="80">
        <f t="shared" si="3"/>
        <v>0.5</v>
      </c>
      <c r="L25" s="79">
        <f>'NOTAS 2DO TRIMESTRE'!O24</f>
        <v>9</v>
      </c>
      <c r="M25" s="80">
        <f t="shared" si="4"/>
        <v>0.45</v>
      </c>
      <c r="N25" s="81">
        <f t="shared" si="5"/>
        <v>0.95</v>
      </c>
      <c r="O25" s="82">
        <f t="shared" si="6"/>
        <v>9.4235000000000007</v>
      </c>
      <c r="P25" s="83" t="str">
        <f t="shared" si="7"/>
        <v>A-</v>
      </c>
      <c r="Q25" s="122" t="str">
        <f t="shared" si="8"/>
        <v>APROBADO</v>
      </c>
      <c r="R25" s="72"/>
      <c r="S25" s="72"/>
      <c r="T25" s="72"/>
    </row>
    <row r="26" spans="1:20" ht="16.8" thickTop="1" thickBot="1">
      <c r="A26" s="77">
        <v>11</v>
      </c>
      <c r="B26" s="78" t="str">
        <f>DATOS!B22</f>
        <v>LEMA QUINATOA MARIA ELIZABETH</v>
      </c>
      <c r="C26" s="79">
        <f>'NOTAS 2DO TRIMESTRE'!F25</f>
        <v>9.5</v>
      </c>
      <c r="D26" s="79" t="str">
        <f>'NOTAS 2DO TRIMESTRE'!G25</f>
        <v>A+</v>
      </c>
      <c r="E26" s="80">
        <f t="shared" si="0"/>
        <v>4.2750000000000004</v>
      </c>
      <c r="F26" s="79">
        <f>'NOTAS 2DO TRIMESTRE'!L25</f>
        <v>9</v>
      </c>
      <c r="G26" s="79" t="str">
        <f>'NOTAS 2DO TRIMESTRE'!M25</f>
        <v>A-</v>
      </c>
      <c r="H26" s="80">
        <f t="shared" si="1"/>
        <v>4.05</v>
      </c>
      <c r="I26" s="81">
        <f t="shared" si="2"/>
        <v>8.3249999999999993</v>
      </c>
      <c r="J26" s="79">
        <f>'NOTAS 2DO TRIMESTRE'!N25</f>
        <v>10</v>
      </c>
      <c r="K26" s="80">
        <f t="shared" si="3"/>
        <v>0.5</v>
      </c>
      <c r="L26" s="79">
        <f>'NOTAS 2DO TRIMESTRE'!O25</f>
        <v>5</v>
      </c>
      <c r="M26" s="80">
        <f t="shared" si="4"/>
        <v>0.25</v>
      </c>
      <c r="N26" s="81">
        <f t="shared" si="5"/>
        <v>0.75</v>
      </c>
      <c r="O26" s="82">
        <f t="shared" si="6"/>
        <v>9.0749999999999993</v>
      </c>
      <c r="P26" s="83" t="str">
        <f t="shared" si="7"/>
        <v>A-</v>
      </c>
      <c r="Q26" s="122" t="str">
        <f t="shared" si="8"/>
        <v>APROBADO</v>
      </c>
      <c r="R26" s="72"/>
      <c r="S26" s="72"/>
      <c r="T26" s="72"/>
    </row>
    <row r="27" spans="1:20" ht="16.8" thickTop="1" thickBot="1">
      <c r="A27" s="77">
        <v>12</v>
      </c>
      <c r="B27" s="78" t="str">
        <f>DATOS!B23</f>
        <v>LEMA VITURCO CARLOS DANIEL</v>
      </c>
      <c r="C27" s="79">
        <f>'NOTAS 2DO TRIMESTRE'!F26</f>
        <v>9</v>
      </c>
      <c r="D27" s="79" t="str">
        <f>'NOTAS 2DO TRIMESTRE'!G26</f>
        <v>A-</v>
      </c>
      <c r="E27" s="80">
        <f t="shared" si="0"/>
        <v>4.05</v>
      </c>
      <c r="F27" s="79">
        <f>'NOTAS 2DO TRIMESTRE'!L26</f>
        <v>9</v>
      </c>
      <c r="G27" s="79" t="str">
        <f>'NOTAS 2DO TRIMESTRE'!M26</f>
        <v>A-</v>
      </c>
      <c r="H27" s="80">
        <f t="shared" si="1"/>
        <v>4.05</v>
      </c>
      <c r="I27" s="81">
        <f t="shared" si="2"/>
        <v>8.1</v>
      </c>
      <c r="J27" s="79">
        <f>'NOTAS 2DO TRIMESTRE'!N26</f>
        <v>10</v>
      </c>
      <c r="K27" s="80">
        <f t="shared" si="3"/>
        <v>0.5</v>
      </c>
      <c r="L27" s="79">
        <f>'NOTAS 2DO TRIMESTRE'!O26</f>
        <v>6</v>
      </c>
      <c r="M27" s="80">
        <f t="shared" si="4"/>
        <v>0.30000000000000004</v>
      </c>
      <c r="N27" s="81">
        <f t="shared" si="5"/>
        <v>0.8</v>
      </c>
      <c r="O27" s="82">
        <f t="shared" si="6"/>
        <v>8.9</v>
      </c>
      <c r="P27" s="83" t="str">
        <f t="shared" si="7"/>
        <v>A-</v>
      </c>
      <c r="Q27" s="122" t="str">
        <f t="shared" si="8"/>
        <v>APROBADO</v>
      </c>
      <c r="R27" s="72"/>
      <c r="S27" s="72"/>
      <c r="T27" s="72"/>
    </row>
    <row r="28" spans="1:20" ht="16.8" thickTop="1" thickBot="1">
      <c r="A28" s="77">
        <v>13</v>
      </c>
      <c r="B28" s="78" t="str">
        <f>DATOS!B24</f>
        <v>QUILUMBA BARBA ANGELES MICAELA</v>
      </c>
      <c r="C28" s="79">
        <f>'NOTAS 2DO TRIMESTRE'!F27</f>
        <v>8.5</v>
      </c>
      <c r="D28" s="79" t="str">
        <f>'NOTAS 2DO TRIMESTRE'!G27</f>
        <v>A-</v>
      </c>
      <c r="E28" s="80">
        <f t="shared" si="0"/>
        <v>3.8250000000000002</v>
      </c>
      <c r="F28" s="79">
        <f>'NOTAS 2DO TRIMESTRE'!L27</f>
        <v>10</v>
      </c>
      <c r="G28" s="79" t="str">
        <f>'NOTAS 2DO TRIMESTRE'!M27</f>
        <v>A+</v>
      </c>
      <c r="H28" s="80">
        <f t="shared" si="1"/>
        <v>4.5</v>
      </c>
      <c r="I28" s="81">
        <f t="shared" si="2"/>
        <v>8.3249999999999993</v>
      </c>
      <c r="J28" s="79">
        <f>'NOTAS 2DO TRIMESTRE'!N27</f>
        <v>10</v>
      </c>
      <c r="K28" s="80">
        <f t="shared" si="3"/>
        <v>0.5</v>
      </c>
      <c r="L28" s="79">
        <f>'NOTAS 2DO TRIMESTRE'!O27</f>
        <v>7</v>
      </c>
      <c r="M28" s="80">
        <f t="shared" si="4"/>
        <v>0.35000000000000003</v>
      </c>
      <c r="N28" s="81">
        <f t="shared" si="5"/>
        <v>0.85000000000000009</v>
      </c>
      <c r="O28" s="82">
        <f t="shared" si="6"/>
        <v>9.1749999999999989</v>
      </c>
      <c r="P28" s="83" t="str">
        <f t="shared" si="7"/>
        <v>A-</v>
      </c>
      <c r="Q28" s="122" t="str">
        <f t="shared" si="8"/>
        <v>APROBADO</v>
      </c>
      <c r="R28" s="72"/>
      <c r="S28" s="72"/>
      <c r="T28" s="72"/>
    </row>
    <row r="29" spans="1:20" ht="16.8" thickTop="1" thickBot="1">
      <c r="A29" s="77">
        <v>14</v>
      </c>
      <c r="B29" s="78" t="str">
        <f>DATOS!B25</f>
        <v>QUINATOA TOAPANTA ABRAHAM JOSUE</v>
      </c>
      <c r="C29" s="79">
        <f>'NOTAS 2DO TRIMESTRE'!F28</f>
        <v>8</v>
      </c>
      <c r="D29" s="79" t="str">
        <f>'NOTAS 2DO TRIMESTRE'!G28</f>
        <v>B+</v>
      </c>
      <c r="E29" s="80">
        <f t="shared" si="0"/>
        <v>3.6</v>
      </c>
      <c r="F29" s="79">
        <f>'NOTAS 2DO TRIMESTRE'!L28</f>
        <v>10</v>
      </c>
      <c r="G29" s="79" t="str">
        <f>'NOTAS 2DO TRIMESTRE'!M28</f>
        <v>A+</v>
      </c>
      <c r="H29" s="80">
        <f t="shared" si="1"/>
        <v>4.5</v>
      </c>
      <c r="I29" s="81">
        <f t="shared" si="2"/>
        <v>8.1</v>
      </c>
      <c r="J29" s="79">
        <f>'NOTAS 2DO TRIMESTRE'!N28</f>
        <v>10</v>
      </c>
      <c r="K29" s="80">
        <f t="shared" si="3"/>
        <v>0.5</v>
      </c>
      <c r="L29" s="79">
        <f>'NOTAS 2DO TRIMESTRE'!O28</f>
        <v>7.5</v>
      </c>
      <c r="M29" s="80">
        <f t="shared" si="4"/>
        <v>0.375</v>
      </c>
      <c r="N29" s="81">
        <f t="shared" si="5"/>
        <v>0.875</v>
      </c>
      <c r="O29" s="82">
        <f t="shared" si="6"/>
        <v>8.9749999999999996</v>
      </c>
      <c r="P29" s="83" t="str">
        <f t="shared" si="7"/>
        <v>A-</v>
      </c>
      <c r="Q29" s="122" t="str">
        <f t="shared" si="8"/>
        <v>APROBADO</v>
      </c>
      <c r="R29" s="72"/>
      <c r="S29" s="72"/>
      <c r="T29" s="72"/>
    </row>
    <row r="30" spans="1:20" ht="16.8" thickTop="1" thickBot="1">
      <c r="A30" s="77">
        <v>15</v>
      </c>
      <c r="B30" s="78" t="str">
        <f>DATOS!B26</f>
        <v>TOAQUIZA CHANCUSIG HILDA ESMERALDA</v>
      </c>
      <c r="C30" s="79">
        <f>'NOTAS 2DO TRIMESTRE'!F29</f>
        <v>8.75</v>
      </c>
      <c r="D30" s="79" t="str">
        <f>'NOTAS 2DO TRIMESTRE'!G29</f>
        <v>A-</v>
      </c>
      <c r="E30" s="80">
        <f t="shared" si="0"/>
        <v>3.9375</v>
      </c>
      <c r="F30" s="79">
        <f>'NOTAS 2DO TRIMESTRE'!L29</f>
        <v>7.91</v>
      </c>
      <c r="G30" s="79" t="str">
        <f>'NOTAS 2DO TRIMESTRE'!M29</f>
        <v>B+</v>
      </c>
      <c r="H30" s="80">
        <f t="shared" si="1"/>
        <v>3.5595000000000003</v>
      </c>
      <c r="I30" s="81">
        <f t="shared" si="2"/>
        <v>7.4969999999999999</v>
      </c>
      <c r="J30" s="79">
        <f>'NOTAS 2DO TRIMESTRE'!N29</f>
        <v>10</v>
      </c>
      <c r="K30" s="80">
        <f t="shared" si="3"/>
        <v>0.5</v>
      </c>
      <c r="L30" s="79">
        <f>'NOTAS 2DO TRIMESTRE'!O29</f>
        <v>8.5</v>
      </c>
      <c r="M30" s="80">
        <f t="shared" si="4"/>
        <v>0.42500000000000004</v>
      </c>
      <c r="N30" s="81">
        <f t="shared" si="5"/>
        <v>0.92500000000000004</v>
      </c>
      <c r="O30" s="82">
        <f t="shared" si="6"/>
        <v>8.4220000000000006</v>
      </c>
      <c r="P30" s="83" t="str">
        <f t="shared" si="7"/>
        <v>B+</v>
      </c>
      <c r="Q30" s="122" t="str">
        <f t="shared" si="8"/>
        <v>APROBADO</v>
      </c>
      <c r="R30" s="72"/>
      <c r="S30" s="72"/>
      <c r="T30" s="72"/>
    </row>
    <row r="31" spans="1:20" ht="16.8" thickTop="1" thickBot="1">
      <c r="A31" s="77">
        <v>16</v>
      </c>
      <c r="B31" s="78" t="str">
        <f>DATOS!B27</f>
        <v>VEGA YUGCHA JONATHAN PAÚL</v>
      </c>
      <c r="C31" s="79">
        <f>'NOTAS 2DO TRIMESTRE'!F30</f>
        <v>8</v>
      </c>
      <c r="D31" s="79" t="str">
        <f>'NOTAS 2DO TRIMESTRE'!G30</f>
        <v>B+</v>
      </c>
      <c r="E31" s="80">
        <f t="shared" si="0"/>
        <v>3.6</v>
      </c>
      <c r="F31" s="79">
        <f>'NOTAS 2DO TRIMESTRE'!L30</f>
        <v>7.5</v>
      </c>
      <c r="G31" s="79" t="str">
        <f>'NOTAS 2DO TRIMESTRE'!M30</f>
        <v>B+</v>
      </c>
      <c r="H31" s="80">
        <f t="shared" si="1"/>
        <v>3.375</v>
      </c>
      <c r="I31" s="81">
        <f t="shared" si="2"/>
        <v>6.9749999999999996</v>
      </c>
      <c r="J31" s="79">
        <f>'NOTAS 2DO TRIMESTRE'!N30</f>
        <v>10</v>
      </c>
      <c r="K31" s="80">
        <f t="shared" si="3"/>
        <v>0.5</v>
      </c>
      <c r="L31" s="79">
        <f>'NOTAS 2DO TRIMESTRE'!O30</f>
        <v>7.2</v>
      </c>
      <c r="M31" s="80">
        <f t="shared" si="4"/>
        <v>0.36000000000000004</v>
      </c>
      <c r="N31" s="81">
        <f t="shared" si="5"/>
        <v>0.8600000000000001</v>
      </c>
      <c r="O31" s="82">
        <f t="shared" si="6"/>
        <v>7.835</v>
      </c>
      <c r="P31" s="83" t="str">
        <f t="shared" si="7"/>
        <v>B+</v>
      </c>
      <c r="Q31" s="122" t="str">
        <f t="shared" si="8"/>
        <v>APROBADO</v>
      </c>
      <c r="R31" s="72"/>
      <c r="S31" s="72"/>
      <c r="T31" s="72"/>
    </row>
    <row r="32" spans="1:20" ht="16.8" thickTop="1" thickBot="1">
      <c r="A32" s="77">
        <v>17</v>
      </c>
      <c r="B32" s="78" t="str">
        <f>DATOS!B28</f>
        <v>YANEZ ZAPATA KEVIN EDUARDO</v>
      </c>
      <c r="C32" s="79">
        <f>'NOTAS 2DO TRIMESTRE'!F31</f>
        <v>7.25</v>
      </c>
      <c r="D32" s="79" t="str">
        <f>'NOTAS 2DO TRIMESTRE'!G31</f>
        <v>B-</v>
      </c>
      <c r="E32" s="80">
        <f t="shared" si="0"/>
        <v>3.2625000000000002</v>
      </c>
      <c r="F32" s="79">
        <f>'NOTAS 2DO TRIMESTRE'!L31</f>
        <v>7.25</v>
      </c>
      <c r="G32" s="79" t="str">
        <f>'NOTAS 2DO TRIMESTRE'!M31</f>
        <v>B-</v>
      </c>
      <c r="H32" s="80">
        <f t="shared" si="1"/>
        <v>3.2625000000000002</v>
      </c>
      <c r="I32" s="81">
        <f t="shared" si="2"/>
        <v>6.5250000000000004</v>
      </c>
      <c r="J32" s="79">
        <f>'NOTAS 2DO TRIMESTRE'!N31</f>
        <v>10</v>
      </c>
      <c r="K32" s="80">
        <f t="shared" si="3"/>
        <v>0.5</v>
      </c>
      <c r="L32" s="79">
        <f>'NOTAS 2DO TRIMESTRE'!O31</f>
        <v>7</v>
      </c>
      <c r="M32" s="80">
        <f t="shared" si="4"/>
        <v>0.35000000000000003</v>
      </c>
      <c r="N32" s="81">
        <f t="shared" si="5"/>
        <v>0.85000000000000009</v>
      </c>
      <c r="O32" s="82">
        <f t="shared" si="6"/>
        <v>7.375</v>
      </c>
      <c r="P32" s="83" t="str">
        <f t="shared" si="7"/>
        <v>B-</v>
      </c>
      <c r="Q32" s="122" t="str">
        <f t="shared" si="8"/>
        <v>APROBADO</v>
      </c>
      <c r="R32" s="72"/>
      <c r="S32" s="72"/>
      <c r="T32" s="72"/>
    </row>
    <row r="33" spans="1:20" ht="16.8" thickTop="1" thickBot="1">
      <c r="A33" s="77">
        <v>18</v>
      </c>
      <c r="B33" s="78">
        <f>DATOS!B29</f>
        <v>0</v>
      </c>
      <c r="C33" s="79" t="e">
        <f>'NOTAS 2DO TRIMESTRE'!F32</f>
        <v>#DIV/0!</v>
      </c>
      <c r="D33" s="79" t="e">
        <f>'NOTAS 2DO TRIMESTRE'!G32</f>
        <v>#DIV/0!</v>
      </c>
      <c r="E33" s="80" t="e">
        <f t="shared" si="0"/>
        <v>#DIV/0!</v>
      </c>
      <c r="F33" s="79" t="e">
        <f>'NOTAS 2DO TRIMESTRE'!L32</f>
        <v>#DIV/0!</v>
      </c>
      <c r="G33" s="79" t="e">
        <f>'NOTAS 2DO TRIMESTRE'!M32</f>
        <v>#DIV/0!</v>
      </c>
      <c r="H33" s="80" t="e">
        <f t="shared" si="1"/>
        <v>#DIV/0!</v>
      </c>
      <c r="I33" s="81" t="e">
        <f t="shared" si="2"/>
        <v>#DIV/0!</v>
      </c>
      <c r="J33" s="79">
        <f>'NOTAS 2DO TRIMESTRE'!N32</f>
        <v>0</v>
      </c>
      <c r="K33" s="80">
        <f t="shared" si="3"/>
        <v>0</v>
      </c>
      <c r="L33" s="79">
        <f>'NOTAS 2DO TRIMESTRE'!O32</f>
        <v>0</v>
      </c>
      <c r="M33" s="80">
        <f t="shared" si="4"/>
        <v>0</v>
      </c>
      <c r="N33" s="81">
        <f t="shared" si="5"/>
        <v>0</v>
      </c>
      <c r="O33" s="82" t="e">
        <f t="shared" si="6"/>
        <v>#DIV/0!</v>
      </c>
      <c r="P33" s="83" t="e">
        <f t="shared" si="7"/>
        <v>#DIV/0!</v>
      </c>
      <c r="Q33" s="122" t="e">
        <f t="shared" si="8"/>
        <v>#DIV/0!</v>
      </c>
      <c r="R33" s="72"/>
      <c r="S33" s="72"/>
      <c r="T33" s="72"/>
    </row>
    <row r="34" spans="1:20" ht="16.8" thickTop="1" thickBot="1">
      <c r="A34" s="77">
        <v>19</v>
      </c>
      <c r="B34" s="78">
        <f>DATOS!B30</f>
        <v>0</v>
      </c>
      <c r="C34" s="79" t="e">
        <f>'NOTAS 2DO TRIMESTRE'!F33</f>
        <v>#DIV/0!</v>
      </c>
      <c r="D34" s="79" t="e">
        <f>'NOTAS 2DO TRIMESTRE'!G33</f>
        <v>#DIV/0!</v>
      </c>
      <c r="E34" s="80" t="e">
        <f t="shared" si="0"/>
        <v>#DIV/0!</v>
      </c>
      <c r="F34" s="79" t="e">
        <f>'NOTAS 2DO TRIMESTRE'!L33</f>
        <v>#DIV/0!</v>
      </c>
      <c r="G34" s="79" t="e">
        <f>'NOTAS 2DO TRIMESTRE'!M33</f>
        <v>#DIV/0!</v>
      </c>
      <c r="H34" s="80" t="e">
        <f t="shared" si="1"/>
        <v>#DIV/0!</v>
      </c>
      <c r="I34" s="81" t="e">
        <f t="shared" si="2"/>
        <v>#DIV/0!</v>
      </c>
      <c r="J34" s="79">
        <f>'NOTAS 2DO TRIMESTRE'!N33</f>
        <v>0</v>
      </c>
      <c r="K34" s="80">
        <f t="shared" si="3"/>
        <v>0</v>
      </c>
      <c r="L34" s="79">
        <f>'NOTAS 2DO TRIMESTRE'!O33</f>
        <v>0</v>
      </c>
      <c r="M34" s="80">
        <f t="shared" si="4"/>
        <v>0</v>
      </c>
      <c r="N34" s="81">
        <f t="shared" si="5"/>
        <v>0</v>
      </c>
      <c r="O34" s="82" t="e">
        <f t="shared" si="6"/>
        <v>#DIV/0!</v>
      </c>
      <c r="P34" s="83" t="e">
        <f t="shared" si="7"/>
        <v>#DIV/0!</v>
      </c>
      <c r="Q34" s="122" t="e">
        <f t="shared" si="8"/>
        <v>#DIV/0!</v>
      </c>
      <c r="R34" s="72"/>
      <c r="S34" s="72"/>
      <c r="T34" s="72"/>
    </row>
    <row r="35" spans="1:20" ht="16.8" thickTop="1" thickBot="1">
      <c r="A35" s="77">
        <v>20</v>
      </c>
      <c r="B35" s="78">
        <f>DATOS!B31</f>
        <v>0</v>
      </c>
      <c r="C35" s="79" t="e">
        <f>'NOTAS 2DO TRIMESTRE'!F34</f>
        <v>#DIV/0!</v>
      </c>
      <c r="D35" s="79" t="e">
        <f>'NOTAS 2DO TRIMESTRE'!G34</f>
        <v>#DIV/0!</v>
      </c>
      <c r="E35" s="80" t="e">
        <f t="shared" si="0"/>
        <v>#DIV/0!</v>
      </c>
      <c r="F35" s="79" t="e">
        <f>'NOTAS 2DO TRIMESTRE'!L34</f>
        <v>#DIV/0!</v>
      </c>
      <c r="G35" s="79" t="e">
        <f>'NOTAS 2DO TRIMESTRE'!M34</f>
        <v>#DIV/0!</v>
      </c>
      <c r="H35" s="80" t="e">
        <f t="shared" si="1"/>
        <v>#DIV/0!</v>
      </c>
      <c r="I35" s="81" t="e">
        <f t="shared" si="2"/>
        <v>#DIV/0!</v>
      </c>
      <c r="J35" s="79">
        <f>'NOTAS 2DO TRIMESTRE'!N34</f>
        <v>0</v>
      </c>
      <c r="K35" s="80">
        <f t="shared" si="3"/>
        <v>0</v>
      </c>
      <c r="L35" s="79">
        <f>'NOTAS 2DO TRIMESTRE'!O34</f>
        <v>0</v>
      </c>
      <c r="M35" s="80">
        <f t="shared" si="4"/>
        <v>0</v>
      </c>
      <c r="N35" s="81">
        <f t="shared" si="5"/>
        <v>0</v>
      </c>
      <c r="O35" s="82" t="e">
        <f t="shared" si="6"/>
        <v>#DIV/0!</v>
      </c>
      <c r="P35" s="83" t="e">
        <f t="shared" si="7"/>
        <v>#DIV/0!</v>
      </c>
      <c r="Q35" s="122" t="e">
        <f t="shared" si="8"/>
        <v>#DIV/0!</v>
      </c>
      <c r="R35" s="72"/>
      <c r="S35" s="72"/>
      <c r="T35" s="72"/>
    </row>
    <row r="36" spans="1:20" ht="16.8" thickTop="1" thickBot="1">
      <c r="A36" s="77">
        <v>21</v>
      </c>
      <c r="B36" s="78">
        <f>DATOS!B32</f>
        <v>0</v>
      </c>
      <c r="C36" s="79" t="e">
        <f>'NOTAS 2DO TRIMESTRE'!F35</f>
        <v>#DIV/0!</v>
      </c>
      <c r="D36" s="79" t="e">
        <f>'NOTAS 2DO TRIMESTRE'!G35</f>
        <v>#DIV/0!</v>
      </c>
      <c r="E36" s="80" t="e">
        <f t="shared" si="0"/>
        <v>#DIV/0!</v>
      </c>
      <c r="F36" s="79" t="e">
        <f>'NOTAS 2DO TRIMESTRE'!L35</f>
        <v>#DIV/0!</v>
      </c>
      <c r="G36" s="79" t="e">
        <f>'NOTAS 2DO TRIMESTRE'!M35</f>
        <v>#DIV/0!</v>
      </c>
      <c r="H36" s="80" t="e">
        <f t="shared" si="1"/>
        <v>#DIV/0!</v>
      </c>
      <c r="I36" s="81" t="e">
        <f t="shared" si="2"/>
        <v>#DIV/0!</v>
      </c>
      <c r="J36" s="79">
        <f>'NOTAS 2DO TRIMESTRE'!N35</f>
        <v>0</v>
      </c>
      <c r="K36" s="80">
        <f t="shared" si="3"/>
        <v>0</v>
      </c>
      <c r="L36" s="79">
        <f>'NOTAS 2DO TRIMESTRE'!O35</f>
        <v>0</v>
      </c>
      <c r="M36" s="80">
        <f t="shared" si="4"/>
        <v>0</v>
      </c>
      <c r="N36" s="81">
        <f t="shared" si="5"/>
        <v>0</v>
      </c>
      <c r="O36" s="82" t="e">
        <f t="shared" si="6"/>
        <v>#DIV/0!</v>
      </c>
      <c r="P36" s="83" t="e">
        <f t="shared" si="7"/>
        <v>#DIV/0!</v>
      </c>
      <c r="Q36" s="122" t="e">
        <f t="shared" si="8"/>
        <v>#DIV/0!</v>
      </c>
      <c r="R36" s="72"/>
      <c r="S36" s="72"/>
      <c r="T36" s="72"/>
    </row>
    <row r="37" spans="1:20" ht="16.8" thickTop="1" thickBot="1">
      <c r="A37" s="77">
        <v>22</v>
      </c>
      <c r="B37" s="78">
        <f>DATOS!B33</f>
        <v>0</v>
      </c>
      <c r="C37" s="79" t="e">
        <f>'NOTAS 2DO TRIMESTRE'!F36</f>
        <v>#DIV/0!</v>
      </c>
      <c r="D37" s="79" t="e">
        <f>'NOTAS 2DO TRIMESTRE'!G36</f>
        <v>#DIV/0!</v>
      </c>
      <c r="E37" s="80" t="e">
        <f t="shared" si="0"/>
        <v>#DIV/0!</v>
      </c>
      <c r="F37" s="79" t="e">
        <f>'NOTAS 2DO TRIMESTRE'!L36</f>
        <v>#DIV/0!</v>
      </c>
      <c r="G37" s="79" t="e">
        <f>'NOTAS 2DO TRIMESTRE'!M36</f>
        <v>#DIV/0!</v>
      </c>
      <c r="H37" s="80" t="e">
        <f t="shared" si="1"/>
        <v>#DIV/0!</v>
      </c>
      <c r="I37" s="81" t="e">
        <f t="shared" si="2"/>
        <v>#DIV/0!</v>
      </c>
      <c r="J37" s="79">
        <f>'NOTAS 2DO TRIMESTRE'!N36</f>
        <v>0</v>
      </c>
      <c r="K37" s="80">
        <f t="shared" si="3"/>
        <v>0</v>
      </c>
      <c r="L37" s="79">
        <f>'NOTAS 2DO TRIMESTRE'!O36</f>
        <v>0</v>
      </c>
      <c r="M37" s="80">
        <f t="shared" si="4"/>
        <v>0</v>
      </c>
      <c r="N37" s="81">
        <f t="shared" si="5"/>
        <v>0</v>
      </c>
      <c r="O37" s="82" t="e">
        <f t="shared" si="6"/>
        <v>#DIV/0!</v>
      </c>
      <c r="P37" s="83" t="e">
        <f t="shared" si="7"/>
        <v>#DIV/0!</v>
      </c>
      <c r="Q37" s="122" t="e">
        <f t="shared" si="8"/>
        <v>#DIV/0!</v>
      </c>
      <c r="R37" s="72"/>
      <c r="S37" s="72"/>
      <c r="T37" s="72"/>
    </row>
    <row r="38" spans="1:20" ht="16.8" thickTop="1" thickBot="1">
      <c r="A38" s="77">
        <v>23</v>
      </c>
      <c r="B38" s="78">
        <f>DATOS!B34</f>
        <v>0</v>
      </c>
      <c r="C38" s="79" t="e">
        <f>'NOTAS 2DO TRIMESTRE'!F37</f>
        <v>#DIV/0!</v>
      </c>
      <c r="D38" s="79" t="e">
        <f>'NOTAS 2DO TRIMESTRE'!G37</f>
        <v>#DIV/0!</v>
      </c>
      <c r="E38" s="80" t="e">
        <f t="shared" si="0"/>
        <v>#DIV/0!</v>
      </c>
      <c r="F38" s="79" t="e">
        <f>'NOTAS 2DO TRIMESTRE'!L37</f>
        <v>#DIV/0!</v>
      </c>
      <c r="G38" s="79" t="e">
        <f>'NOTAS 2DO TRIMESTRE'!M37</f>
        <v>#DIV/0!</v>
      </c>
      <c r="H38" s="80" t="e">
        <f t="shared" si="1"/>
        <v>#DIV/0!</v>
      </c>
      <c r="I38" s="81" t="e">
        <f t="shared" si="2"/>
        <v>#DIV/0!</v>
      </c>
      <c r="J38" s="79">
        <f>'NOTAS 2DO TRIMESTRE'!N37</f>
        <v>0</v>
      </c>
      <c r="K38" s="80">
        <f t="shared" si="3"/>
        <v>0</v>
      </c>
      <c r="L38" s="79">
        <f>'NOTAS 2DO TRIMESTRE'!O37</f>
        <v>0</v>
      </c>
      <c r="M38" s="80">
        <f t="shared" si="4"/>
        <v>0</v>
      </c>
      <c r="N38" s="81">
        <f t="shared" si="5"/>
        <v>0</v>
      </c>
      <c r="O38" s="82" t="e">
        <f t="shared" si="6"/>
        <v>#DIV/0!</v>
      </c>
      <c r="P38" s="83" t="e">
        <f t="shared" si="7"/>
        <v>#DIV/0!</v>
      </c>
      <c r="Q38" s="122" t="e">
        <f t="shared" si="8"/>
        <v>#DIV/0!</v>
      </c>
      <c r="R38" s="72"/>
      <c r="S38" s="72"/>
      <c r="T38" s="72"/>
    </row>
    <row r="39" spans="1:20" ht="16.8" thickTop="1" thickBot="1">
      <c r="A39" s="77">
        <v>24</v>
      </c>
      <c r="B39" s="78">
        <f>DATOS!B35</f>
        <v>0</v>
      </c>
      <c r="C39" s="79" t="e">
        <f>'NOTAS 2DO TRIMESTRE'!F38</f>
        <v>#DIV/0!</v>
      </c>
      <c r="D39" s="79" t="e">
        <f>'NOTAS 2DO TRIMESTRE'!G38</f>
        <v>#DIV/0!</v>
      </c>
      <c r="E39" s="80" t="e">
        <f t="shared" si="0"/>
        <v>#DIV/0!</v>
      </c>
      <c r="F39" s="79" t="e">
        <f>'NOTAS 2DO TRIMESTRE'!L38</f>
        <v>#DIV/0!</v>
      </c>
      <c r="G39" s="79" t="e">
        <f>'NOTAS 2DO TRIMESTRE'!M38</f>
        <v>#DIV/0!</v>
      </c>
      <c r="H39" s="80" t="e">
        <f t="shared" si="1"/>
        <v>#DIV/0!</v>
      </c>
      <c r="I39" s="81" t="e">
        <f t="shared" si="2"/>
        <v>#DIV/0!</v>
      </c>
      <c r="J39" s="79">
        <f>'NOTAS 2DO TRIMESTRE'!N38</f>
        <v>0</v>
      </c>
      <c r="K39" s="80">
        <f t="shared" si="3"/>
        <v>0</v>
      </c>
      <c r="L39" s="79">
        <f>'NOTAS 2DO TRIMESTRE'!O38</f>
        <v>0</v>
      </c>
      <c r="M39" s="80">
        <f t="shared" si="4"/>
        <v>0</v>
      </c>
      <c r="N39" s="81">
        <f t="shared" si="5"/>
        <v>0</v>
      </c>
      <c r="O39" s="82" t="e">
        <f t="shared" si="6"/>
        <v>#DIV/0!</v>
      </c>
      <c r="P39" s="83" t="e">
        <f t="shared" si="7"/>
        <v>#DIV/0!</v>
      </c>
      <c r="Q39" s="122" t="e">
        <f t="shared" si="8"/>
        <v>#DIV/0!</v>
      </c>
      <c r="R39" s="72"/>
      <c r="S39" s="72"/>
      <c r="T39" s="72"/>
    </row>
    <row r="40" spans="1:20" ht="16.8" thickTop="1" thickBot="1">
      <c r="A40" s="77">
        <v>25</v>
      </c>
      <c r="B40" s="78">
        <f>DATOS!B36</f>
        <v>0</v>
      </c>
      <c r="C40" s="79" t="e">
        <f>'NOTAS 2DO TRIMESTRE'!F39</f>
        <v>#DIV/0!</v>
      </c>
      <c r="D40" s="79" t="e">
        <f>'NOTAS 2DO TRIMESTRE'!G39</f>
        <v>#DIV/0!</v>
      </c>
      <c r="E40" s="80" t="e">
        <f t="shared" si="0"/>
        <v>#DIV/0!</v>
      </c>
      <c r="F40" s="79" t="e">
        <f>'NOTAS 2DO TRIMESTRE'!L39</f>
        <v>#DIV/0!</v>
      </c>
      <c r="G40" s="79" t="e">
        <f>'NOTAS 2DO TRIMESTRE'!M39</f>
        <v>#DIV/0!</v>
      </c>
      <c r="H40" s="80" t="e">
        <f t="shared" si="1"/>
        <v>#DIV/0!</v>
      </c>
      <c r="I40" s="81" t="e">
        <f t="shared" si="2"/>
        <v>#DIV/0!</v>
      </c>
      <c r="J40" s="79">
        <f>'NOTAS 2DO TRIMESTRE'!N39</f>
        <v>0</v>
      </c>
      <c r="K40" s="80">
        <f t="shared" si="3"/>
        <v>0</v>
      </c>
      <c r="L40" s="79">
        <f>'NOTAS 2DO TRIMESTRE'!O39</f>
        <v>0</v>
      </c>
      <c r="M40" s="80">
        <f t="shared" si="4"/>
        <v>0</v>
      </c>
      <c r="N40" s="81">
        <f t="shared" si="5"/>
        <v>0</v>
      </c>
      <c r="O40" s="82" t="e">
        <f t="shared" si="6"/>
        <v>#DIV/0!</v>
      </c>
      <c r="P40" s="83" t="e">
        <f t="shared" si="7"/>
        <v>#DIV/0!</v>
      </c>
      <c r="Q40" s="122" t="e">
        <f t="shared" si="8"/>
        <v>#DIV/0!</v>
      </c>
      <c r="R40" s="72"/>
      <c r="S40" s="72"/>
      <c r="T40" s="72"/>
    </row>
    <row r="41" spans="1:20" ht="16.8" thickTop="1" thickBot="1">
      <c r="A41" s="77">
        <v>26</v>
      </c>
      <c r="B41" s="78">
        <f>DATOS!B37</f>
        <v>0</v>
      </c>
      <c r="C41" s="79" t="e">
        <f>'NOTAS 2DO TRIMESTRE'!F40</f>
        <v>#DIV/0!</v>
      </c>
      <c r="D41" s="79" t="e">
        <f>'NOTAS 2DO TRIMESTRE'!G40</f>
        <v>#DIV/0!</v>
      </c>
      <c r="E41" s="80" t="e">
        <f t="shared" si="0"/>
        <v>#DIV/0!</v>
      </c>
      <c r="F41" s="79" t="e">
        <f>'NOTAS 2DO TRIMESTRE'!L40</f>
        <v>#DIV/0!</v>
      </c>
      <c r="G41" s="79" t="e">
        <f>'NOTAS 2DO TRIMESTRE'!M40</f>
        <v>#DIV/0!</v>
      </c>
      <c r="H41" s="80" t="e">
        <f t="shared" si="1"/>
        <v>#DIV/0!</v>
      </c>
      <c r="I41" s="81" t="e">
        <f t="shared" si="2"/>
        <v>#DIV/0!</v>
      </c>
      <c r="J41" s="79">
        <f>'NOTAS 2DO TRIMESTRE'!N40</f>
        <v>0</v>
      </c>
      <c r="K41" s="80">
        <f t="shared" si="3"/>
        <v>0</v>
      </c>
      <c r="L41" s="79">
        <f>'NOTAS 2DO TRIMESTRE'!O40</f>
        <v>0</v>
      </c>
      <c r="M41" s="80">
        <f t="shared" si="4"/>
        <v>0</v>
      </c>
      <c r="N41" s="81">
        <f t="shared" si="5"/>
        <v>0</v>
      </c>
      <c r="O41" s="82" t="e">
        <f t="shared" si="6"/>
        <v>#DIV/0!</v>
      </c>
      <c r="P41" s="83" t="e">
        <f t="shared" si="7"/>
        <v>#DIV/0!</v>
      </c>
      <c r="Q41" s="122" t="e">
        <f t="shared" si="8"/>
        <v>#DIV/0!</v>
      </c>
      <c r="R41" s="72"/>
      <c r="S41" s="72"/>
      <c r="T41" s="72"/>
    </row>
    <row r="42" spans="1:20" ht="16.8" thickTop="1" thickBot="1">
      <c r="A42" s="77">
        <v>27</v>
      </c>
      <c r="B42" s="78">
        <f>DATOS!B38</f>
        <v>0</v>
      </c>
      <c r="C42" s="79" t="e">
        <f>'NOTAS 2DO TRIMESTRE'!F41</f>
        <v>#DIV/0!</v>
      </c>
      <c r="D42" s="79" t="e">
        <f>'NOTAS 2DO TRIMESTRE'!G41</f>
        <v>#DIV/0!</v>
      </c>
      <c r="E42" s="80" t="e">
        <f t="shared" si="0"/>
        <v>#DIV/0!</v>
      </c>
      <c r="F42" s="79" t="e">
        <f>'NOTAS 2DO TRIMESTRE'!L41</f>
        <v>#DIV/0!</v>
      </c>
      <c r="G42" s="79" t="e">
        <f>'NOTAS 2DO TRIMESTRE'!M41</f>
        <v>#DIV/0!</v>
      </c>
      <c r="H42" s="80" t="e">
        <f t="shared" si="1"/>
        <v>#DIV/0!</v>
      </c>
      <c r="I42" s="81" t="e">
        <f t="shared" si="2"/>
        <v>#DIV/0!</v>
      </c>
      <c r="J42" s="79">
        <f>'NOTAS 2DO TRIMESTRE'!N41</f>
        <v>0</v>
      </c>
      <c r="K42" s="80">
        <f t="shared" si="3"/>
        <v>0</v>
      </c>
      <c r="L42" s="79">
        <f>'NOTAS 2DO TRIMESTRE'!O41</f>
        <v>0</v>
      </c>
      <c r="M42" s="80">
        <f t="shared" si="4"/>
        <v>0</v>
      </c>
      <c r="N42" s="81">
        <f t="shared" si="5"/>
        <v>0</v>
      </c>
      <c r="O42" s="82" t="e">
        <f t="shared" si="6"/>
        <v>#DIV/0!</v>
      </c>
      <c r="P42" s="83" t="e">
        <f t="shared" si="7"/>
        <v>#DIV/0!</v>
      </c>
      <c r="Q42" s="122" t="e">
        <f t="shared" si="8"/>
        <v>#DIV/0!</v>
      </c>
      <c r="R42" s="72"/>
      <c r="S42" s="72"/>
      <c r="T42" s="72"/>
    </row>
    <row r="43" spans="1:20" ht="16.8" thickTop="1" thickBot="1">
      <c r="A43" s="77">
        <v>28</v>
      </c>
      <c r="B43" s="78">
        <f>DATOS!B39</f>
        <v>0</v>
      </c>
      <c r="C43" s="79" t="e">
        <f>'NOTAS 2DO TRIMESTRE'!F42</f>
        <v>#DIV/0!</v>
      </c>
      <c r="D43" s="79" t="e">
        <f>'NOTAS 2DO TRIMESTRE'!G42</f>
        <v>#DIV/0!</v>
      </c>
      <c r="E43" s="80" t="e">
        <f t="shared" si="0"/>
        <v>#DIV/0!</v>
      </c>
      <c r="F43" s="79" t="e">
        <f>'NOTAS 2DO TRIMESTRE'!L42</f>
        <v>#DIV/0!</v>
      </c>
      <c r="G43" s="79" t="e">
        <f>'NOTAS 2DO TRIMESTRE'!M42</f>
        <v>#DIV/0!</v>
      </c>
      <c r="H43" s="80" t="e">
        <f t="shared" si="1"/>
        <v>#DIV/0!</v>
      </c>
      <c r="I43" s="81" t="e">
        <f t="shared" si="2"/>
        <v>#DIV/0!</v>
      </c>
      <c r="J43" s="79">
        <f>'NOTAS 2DO TRIMESTRE'!N42</f>
        <v>0</v>
      </c>
      <c r="K43" s="80">
        <f t="shared" si="3"/>
        <v>0</v>
      </c>
      <c r="L43" s="79">
        <f>'NOTAS 2DO TRIMESTRE'!O42</f>
        <v>0</v>
      </c>
      <c r="M43" s="80">
        <f t="shared" si="4"/>
        <v>0</v>
      </c>
      <c r="N43" s="81">
        <f t="shared" si="5"/>
        <v>0</v>
      </c>
      <c r="O43" s="82" t="e">
        <f t="shared" si="6"/>
        <v>#DIV/0!</v>
      </c>
      <c r="P43" s="83" t="e">
        <f t="shared" si="7"/>
        <v>#DIV/0!</v>
      </c>
      <c r="Q43" s="122" t="e">
        <f t="shared" si="8"/>
        <v>#DIV/0!</v>
      </c>
      <c r="R43" s="72"/>
      <c r="S43" s="72"/>
      <c r="T43" s="72"/>
    </row>
    <row r="44" spans="1:20" ht="16.8" thickTop="1" thickBot="1">
      <c r="A44" s="77">
        <v>29</v>
      </c>
      <c r="B44" s="78">
        <f>DATOS!B40</f>
        <v>0</v>
      </c>
      <c r="C44" s="79" t="e">
        <f>'NOTAS 2DO TRIMESTRE'!F43</f>
        <v>#DIV/0!</v>
      </c>
      <c r="D44" s="79" t="e">
        <f>'NOTAS 2DO TRIMESTRE'!G43</f>
        <v>#DIV/0!</v>
      </c>
      <c r="E44" s="80" t="e">
        <f t="shared" si="0"/>
        <v>#DIV/0!</v>
      </c>
      <c r="F44" s="79" t="e">
        <f>'NOTAS 2DO TRIMESTRE'!L43</f>
        <v>#DIV/0!</v>
      </c>
      <c r="G44" s="79" t="e">
        <f>'NOTAS 2DO TRIMESTRE'!M43</f>
        <v>#DIV/0!</v>
      </c>
      <c r="H44" s="80" t="e">
        <f t="shared" si="1"/>
        <v>#DIV/0!</v>
      </c>
      <c r="I44" s="81" t="e">
        <f t="shared" si="2"/>
        <v>#DIV/0!</v>
      </c>
      <c r="J44" s="79">
        <f>'NOTAS 2DO TRIMESTRE'!N43</f>
        <v>0</v>
      </c>
      <c r="K44" s="80">
        <f t="shared" si="3"/>
        <v>0</v>
      </c>
      <c r="L44" s="79">
        <f>'NOTAS 2DO TRIMESTRE'!O43</f>
        <v>0</v>
      </c>
      <c r="M44" s="80">
        <f t="shared" si="4"/>
        <v>0</v>
      </c>
      <c r="N44" s="81">
        <f t="shared" si="5"/>
        <v>0</v>
      </c>
      <c r="O44" s="82" t="e">
        <f t="shared" si="6"/>
        <v>#DIV/0!</v>
      </c>
      <c r="P44" s="83" t="e">
        <f t="shared" si="7"/>
        <v>#DIV/0!</v>
      </c>
      <c r="Q44" s="122" t="e">
        <f t="shared" si="8"/>
        <v>#DIV/0!</v>
      </c>
      <c r="R44" s="72"/>
      <c r="S44" s="72"/>
      <c r="T44" s="72"/>
    </row>
    <row r="45" spans="1:20" ht="16.8" thickTop="1" thickBot="1">
      <c r="A45" s="77">
        <v>30</v>
      </c>
      <c r="B45" s="78">
        <f>DATOS!B41</f>
        <v>0</v>
      </c>
      <c r="C45" s="79" t="e">
        <f>'NOTAS 2DO TRIMESTRE'!F44</f>
        <v>#DIV/0!</v>
      </c>
      <c r="D45" s="79" t="e">
        <f>'NOTAS 2DO TRIMESTRE'!G44</f>
        <v>#DIV/0!</v>
      </c>
      <c r="E45" s="80" t="e">
        <f t="shared" si="0"/>
        <v>#DIV/0!</v>
      </c>
      <c r="F45" s="79" t="e">
        <f>'NOTAS 2DO TRIMESTRE'!L44</f>
        <v>#DIV/0!</v>
      </c>
      <c r="G45" s="79" t="e">
        <f>'NOTAS 2DO TRIMESTRE'!M44</f>
        <v>#DIV/0!</v>
      </c>
      <c r="H45" s="80" t="e">
        <f t="shared" si="1"/>
        <v>#DIV/0!</v>
      </c>
      <c r="I45" s="81" t="e">
        <f t="shared" si="2"/>
        <v>#DIV/0!</v>
      </c>
      <c r="J45" s="79">
        <f>'NOTAS 2DO TRIMESTRE'!N44</f>
        <v>0</v>
      </c>
      <c r="K45" s="80">
        <f t="shared" si="3"/>
        <v>0</v>
      </c>
      <c r="L45" s="79">
        <f>'NOTAS 2DO TRIMESTRE'!O44</f>
        <v>0</v>
      </c>
      <c r="M45" s="80">
        <f t="shared" si="4"/>
        <v>0</v>
      </c>
      <c r="N45" s="81">
        <f t="shared" si="5"/>
        <v>0</v>
      </c>
      <c r="O45" s="82" t="e">
        <f t="shared" si="6"/>
        <v>#DIV/0!</v>
      </c>
      <c r="P45" s="83" t="e">
        <f t="shared" si="7"/>
        <v>#DIV/0!</v>
      </c>
      <c r="Q45" s="122" t="e">
        <f t="shared" si="8"/>
        <v>#DIV/0!</v>
      </c>
      <c r="R45" s="72"/>
      <c r="S45" s="72"/>
      <c r="T45" s="72"/>
    </row>
    <row r="46" spans="1:20" ht="16.8" thickTop="1" thickBot="1">
      <c r="A46" s="77">
        <v>31</v>
      </c>
      <c r="B46" s="78">
        <f>DATOS!B42</f>
        <v>0</v>
      </c>
      <c r="C46" s="79" t="e">
        <f>'NOTAS 2DO TRIMESTRE'!F45</f>
        <v>#DIV/0!</v>
      </c>
      <c r="D46" s="79" t="e">
        <f>'NOTAS 2DO TRIMESTRE'!G45</f>
        <v>#DIV/0!</v>
      </c>
      <c r="E46" s="80" t="e">
        <f t="shared" si="0"/>
        <v>#DIV/0!</v>
      </c>
      <c r="F46" s="79" t="e">
        <f>'NOTAS 2DO TRIMESTRE'!L45</f>
        <v>#DIV/0!</v>
      </c>
      <c r="G46" s="79" t="e">
        <f>'NOTAS 2DO TRIMESTRE'!M45</f>
        <v>#DIV/0!</v>
      </c>
      <c r="H46" s="80" t="e">
        <f t="shared" si="1"/>
        <v>#DIV/0!</v>
      </c>
      <c r="I46" s="81" t="e">
        <f t="shared" si="2"/>
        <v>#DIV/0!</v>
      </c>
      <c r="J46" s="79">
        <f>'NOTAS 2DO TRIMESTRE'!N45</f>
        <v>0</v>
      </c>
      <c r="K46" s="80">
        <f t="shared" si="3"/>
        <v>0</v>
      </c>
      <c r="L46" s="79">
        <f>'NOTAS 2DO TRIMESTRE'!O45</f>
        <v>0</v>
      </c>
      <c r="M46" s="80">
        <f t="shared" si="4"/>
        <v>0</v>
      </c>
      <c r="N46" s="81">
        <f t="shared" si="5"/>
        <v>0</v>
      </c>
      <c r="O46" s="82" t="e">
        <f t="shared" si="6"/>
        <v>#DIV/0!</v>
      </c>
      <c r="P46" s="83" t="e">
        <f t="shared" si="7"/>
        <v>#DIV/0!</v>
      </c>
      <c r="Q46" s="122" t="e">
        <f t="shared" si="8"/>
        <v>#DIV/0!</v>
      </c>
      <c r="R46" s="72"/>
      <c r="S46" s="72"/>
      <c r="T46" s="72"/>
    </row>
    <row r="47" spans="1:20" ht="16.8" thickTop="1" thickBot="1">
      <c r="A47" s="77">
        <v>32</v>
      </c>
      <c r="B47" s="78">
        <f>DATOS!B43</f>
        <v>0</v>
      </c>
      <c r="C47" s="79" t="e">
        <f>'NOTAS 2DO TRIMESTRE'!F46</f>
        <v>#DIV/0!</v>
      </c>
      <c r="D47" s="79" t="e">
        <f>'NOTAS 2DO TRIMESTRE'!G46</f>
        <v>#DIV/0!</v>
      </c>
      <c r="E47" s="80" t="e">
        <f t="shared" si="0"/>
        <v>#DIV/0!</v>
      </c>
      <c r="F47" s="79" t="e">
        <f>'NOTAS 2DO TRIMESTRE'!L46</f>
        <v>#DIV/0!</v>
      </c>
      <c r="G47" s="79" t="e">
        <f>'NOTAS 2DO TRIMESTRE'!M46</f>
        <v>#DIV/0!</v>
      </c>
      <c r="H47" s="80" t="e">
        <f t="shared" si="1"/>
        <v>#DIV/0!</v>
      </c>
      <c r="I47" s="81" t="e">
        <f t="shared" si="2"/>
        <v>#DIV/0!</v>
      </c>
      <c r="J47" s="79">
        <f>'NOTAS 2DO TRIMESTRE'!N46</f>
        <v>0</v>
      </c>
      <c r="K47" s="80">
        <f t="shared" si="3"/>
        <v>0</v>
      </c>
      <c r="L47" s="79">
        <f>'NOTAS 2DO TRIMESTRE'!O46</f>
        <v>0</v>
      </c>
      <c r="M47" s="80">
        <f t="shared" si="4"/>
        <v>0</v>
      </c>
      <c r="N47" s="81">
        <f t="shared" si="5"/>
        <v>0</v>
      </c>
      <c r="O47" s="82" t="e">
        <f t="shared" si="6"/>
        <v>#DIV/0!</v>
      </c>
      <c r="P47" s="83" t="e">
        <f t="shared" si="7"/>
        <v>#DIV/0!</v>
      </c>
      <c r="Q47" s="122" t="e">
        <f t="shared" si="8"/>
        <v>#DIV/0!</v>
      </c>
      <c r="R47" s="72"/>
      <c r="S47" s="72"/>
      <c r="T47" s="72"/>
    </row>
    <row r="48" spans="1:20" ht="16.8" thickTop="1" thickBot="1">
      <c r="A48" s="77">
        <v>33</v>
      </c>
      <c r="B48" s="78">
        <f>DATOS!B44</f>
        <v>0</v>
      </c>
      <c r="C48" s="79" t="e">
        <f>'NOTAS 2DO TRIMESTRE'!F47</f>
        <v>#DIV/0!</v>
      </c>
      <c r="D48" s="79" t="e">
        <f>'NOTAS 2DO TRIMESTRE'!G47</f>
        <v>#DIV/0!</v>
      </c>
      <c r="E48" s="80" t="e">
        <f t="shared" si="0"/>
        <v>#DIV/0!</v>
      </c>
      <c r="F48" s="79" t="e">
        <f>'NOTAS 2DO TRIMESTRE'!L47</f>
        <v>#DIV/0!</v>
      </c>
      <c r="G48" s="79" t="e">
        <f>'NOTAS 2DO TRIMESTRE'!M47</f>
        <v>#DIV/0!</v>
      </c>
      <c r="H48" s="80" t="e">
        <f t="shared" si="1"/>
        <v>#DIV/0!</v>
      </c>
      <c r="I48" s="81" t="e">
        <f t="shared" si="2"/>
        <v>#DIV/0!</v>
      </c>
      <c r="J48" s="79">
        <f>'NOTAS 2DO TRIMESTRE'!N47</f>
        <v>0</v>
      </c>
      <c r="K48" s="80">
        <f t="shared" si="3"/>
        <v>0</v>
      </c>
      <c r="L48" s="79">
        <f>'NOTAS 2DO TRIMESTRE'!O47</f>
        <v>0</v>
      </c>
      <c r="M48" s="80">
        <f t="shared" si="4"/>
        <v>0</v>
      </c>
      <c r="N48" s="81">
        <f t="shared" si="5"/>
        <v>0</v>
      </c>
      <c r="O48" s="82" t="e">
        <f t="shared" si="6"/>
        <v>#DIV/0!</v>
      </c>
      <c r="P48" s="83" t="e">
        <f t="shared" si="7"/>
        <v>#DIV/0!</v>
      </c>
      <c r="Q48" s="122" t="e">
        <f t="shared" si="8"/>
        <v>#DIV/0!</v>
      </c>
      <c r="R48" s="72"/>
      <c r="S48" s="72"/>
      <c r="T48" s="72"/>
    </row>
    <row r="49" spans="1:20" ht="16.8" thickTop="1" thickBot="1">
      <c r="A49" s="77">
        <v>34</v>
      </c>
      <c r="B49" s="78">
        <f>DATOS!B45</f>
        <v>0</v>
      </c>
      <c r="C49" s="79" t="e">
        <f>'NOTAS 2DO TRIMESTRE'!F48</f>
        <v>#DIV/0!</v>
      </c>
      <c r="D49" s="79" t="e">
        <f>'NOTAS 2DO TRIMESTRE'!G48</f>
        <v>#DIV/0!</v>
      </c>
      <c r="E49" s="80" t="e">
        <f t="shared" si="0"/>
        <v>#DIV/0!</v>
      </c>
      <c r="F49" s="79" t="e">
        <f>'NOTAS 2DO TRIMESTRE'!L48</f>
        <v>#DIV/0!</v>
      </c>
      <c r="G49" s="79" t="e">
        <f>'NOTAS 2DO TRIMESTRE'!M48</f>
        <v>#DIV/0!</v>
      </c>
      <c r="H49" s="80" t="e">
        <f t="shared" si="1"/>
        <v>#DIV/0!</v>
      </c>
      <c r="I49" s="81" t="e">
        <f t="shared" si="2"/>
        <v>#DIV/0!</v>
      </c>
      <c r="J49" s="79">
        <f>'NOTAS 2DO TRIMESTRE'!N48</f>
        <v>0</v>
      </c>
      <c r="K49" s="80">
        <f t="shared" si="3"/>
        <v>0</v>
      </c>
      <c r="L49" s="79">
        <f>'NOTAS 2DO TRIMESTRE'!O48</f>
        <v>0</v>
      </c>
      <c r="M49" s="80">
        <f t="shared" si="4"/>
        <v>0</v>
      </c>
      <c r="N49" s="81">
        <f t="shared" si="5"/>
        <v>0</v>
      </c>
      <c r="O49" s="82" t="e">
        <f t="shared" si="6"/>
        <v>#DIV/0!</v>
      </c>
      <c r="P49" s="83" t="e">
        <f t="shared" si="7"/>
        <v>#DIV/0!</v>
      </c>
      <c r="Q49" s="122" t="e">
        <f t="shared" si="8"/>
        <v>#DIV/0!</v>
      </c>
      <c r="R49" s="72"/>
      <c r="S49" s="72"/>
      <c r="T49" s="72"/>
    </row>
    <row r="50" spans="1:20" ht="16.8" thickTop="1" thickBot="1">
      <c r="A50" s="77">
        <v>35</v>
      </c>
      <c r="B50" s="78">
        <f>DATOS!B46</f>
        <v>0</v>
      </c>
      <c r="C50" s="79" t="e">
        <f>'NOTAS 2DO TRIMESTRE'!F49</f>
        <v>#DIV/0!</v>
      </c>
      <c r="D50" s="79" t="e">
        <f>'NOTAS 2DO TRIMESTRE'!G49</f>
        <v>#DIV/0!</v>
      </c>
      <c r="E50" s="80" t="e">
        <f t="shared" si="0"/>
        <v>#DIV/0!</v>
      </c>
      <c r="F50" s="79" t="e">
        <f>'NOTAS 2DO TRIMESTRE'!L49</f>
        <v>#DIV/0!</v>
      </c>
      <c r="G50" s="79" t="e">
        <f>'NOTAS 2DO TRIMESTRE'!M49</f>
        <v>#DIV/0!</v>
      </c>
      <c r="H50" s="80" t="e">
        <f t="shared" si="1"/>
        <v>#DIV/0!</v>
      </c>
      <c r="I50" s="81" t="e">
        <f t="shared" si="2"/>
        <v>#DIV/0!</v>
      </c>
      <c r="J50" s="79">
        <f>'NOTAS 2DO TRIMESTRE'!N49</f>
        <v>0</v>
      </c>
      <c r="K50" s="80">
        <f t="shared" si="3"/>
        <v>0</v>
      </c>
      <c r="L50" s="79">
        <f>'NOTAS 2DO TRIMESTRE'!O49</f>
        <v>0</v>
      </c>
      <c r="M50" s="80">
        <f t="shared" si="4"/>
        <v>0</v>
      </c>
      <c r="N50" s="81">
        <f t="shared" si="5"/>
        <v>0</v>
      </c>
      <c r="O50" s="82" t="e">
        <f t="shared" si="6"/>
        <v>#DIV/0!</v>
      </c>
      <c r="P50" s="83" t="e">
        <f t="shared" si="7"/>
        <v>#DIV/0!</v>
      </c>
      <c r="Q50" s="122" t="e">
        <f t="shared" si="8"/>
        <v>#DIV/0!</v>
      </c>
      <c r="R50" s="72"/>
      <c r="S50" s="72"/>
      <c r="T50" s="72"/>
    </row>
    <row r="51" spans="1:20" ht="16.8" thickTop="1" thickBot="1">
      <c r="A51" s="77">
        <v>36</v>
      </c>
      <c r="B51" s="78">
        <f>DATOS!B47</f>
        <v>0</v>
      </c>
      <c r="C51" s="79" t="e">
        <f>'NOTAS 2DO TRIMESTRE'!F50</f>
        <v>#DIV/0!</v>
      </c>
      <c r="D51" s="79" t="e">
        <f>'NOTAS 2DO TRIMESTRE'!G50</f>
        <v>#DIV/0!</v>
      </c>
      <c r="E51" s="80" t="e">
        <f t="shared" si="0"/>
        <v>#DIV/0!</v>
      </c>
      <c r="F51" s="79" t="e">
        <f>'NOTAS 2DO TRIMESTRE'!L50</f>
        <v>#DIV/0!</v>
      </c>
      <c r="G51" s="79" t="e">
        <f>'NOTAS 2DO TRIMESTRE'!M50</f>
        <v>#DIV/0!</v>
      </c>
      <c r="H51" s="80" t="e">
        <f t="shared" si="1"/>
        <v>#DIV/0!</v>
      </c>
      <c r="I51" s="81" t="e">
        <f t="shared" si="2"/>
        <v>#DIV/0!</v>
      </c>
      <c r="J51" s="79">
        <f>'NOTAS 2DO TRIMESTRE'!N50</f>
        <v>0</v>
      </c>
      <c r="K51" s="80">
        <f t="shared" si="3"/>
        <v>0</v>
      </c>
      <c r="L51" s="79">
        <f>'NOTAS 2DO TRIMESTRE'!O50</f>
        <v>0</v>
      </c>
      <c r="M51" s="80">
        <f t="shared" si="4"/>
        <v>0</v>
      </c>
      <c r="N51" s="81">
        <f t="shared" si="5"/>
        <v>0</v>
      </c>
      <c r="O51" s="82" t="e">
        <f t="shared" si="6"/>
        <v>#DIV/0!</v>
      </c>
      <c r="P51" s="83" t="e">
        <f t="shared" si="7"/>
        <v>#DIV/0!</v>
      </c>
      <c r="Q51" s="122" t="e">
        <f t="shared" si="8"/>
        <v>#DIV/0!</v>
      </c>
      <c r="R51" s="72"/>
      <c r="S51" s="72"/>
      <c r="T51" s="72"/>
    </row>
    <row r="52" spans="1:20" ht="16.8" thickTop="1" thickBot="1">
      <c r="A52" s="77">
        <v>37</v>
      </c>
      <c r="B52" s="78">
        <f>DATOS!B48</f>
        <v>0</v>
      </c>
      <c r="C52" s="79" t="e">
        <f>'NOTAS 2DO TRIMESTRE'!F51</f>
        <v>#DIV/0!</v>
      </c>
      <c r="D52" s="79" t="e">
        <f>'NOTAS 2DO TRIMESTRE'!G51</f>
        <v>#DIV/0!</v>
      </c>
      <c r="E52" s="80" t="e">
        <f t="shared" si="0"/>
        <v>#DIV/0!</v>
      </c>
      <c r="F52" s="79" t="e">
        <f>'NOTAS 2DO TRIMESTRE'!L51</f>
        <v>#DIV/0!</v>
      </c>
      <c r="G52" s="79" t="e">
        <f>'NOTAS 2DO TRIMESTRE'!M51</f>
        <v>#DIV/0!</v>
      </c>
      <c r="H52" s="80" t="e">
        <f t="shared" si="1"/>
        <v>#DIV/0!</v>
      </c>
      <c r="I52" s="81" t="e">
        <f t="shared" si="2"/>
        <v>#DIV/0!</v>
      </c>
      <c r="J52" s="79">
        <f>'NOTAS 2DO TRIMESTRE'!N51</f>
        <v>0</v>
      </c>
      <c r="K52" s="80">
        <f t="shared" si="3"/>
        <v>0</v>
      </c>
      <c r="L52" s="79">
        <f>'NOTAS 2DO TRIMESTRE'!O51</f>
        <v>0</v>
      </c>
      <c r="M52" s="80">
        <f t="shared" si="4"/>
        <v>0</v>
      </c>
      <c r="N52" s="81">
        <f t="shared" si="5"/>
        <v>0</v>
      </c>
      <c r="O52" s="82" t="e">
        <f t="shared" si="6"/>
        <v>#DIV/0!</v>
      </c>
      <c r="P52" s="83" t="e">
        <f t="shared" si="7"/>
        <v>#DIV/0!</v>
      </c>
      <c r="Q52" s="122" t="e">
        <f t="shared" si="8"/>
        <v>#DIV/0!</v>
      </c>
      <c r="R52" s="72"/>
      <c r="S52" s="72"/>
      <c r="T52" s="72"/>
    </row>
    <row r="53" spans="1:20" ht="16.8" thickTop="1" thickBot="1">
      <c r="A53" s="77">
        <v>38</v>
      </c>
      <c r="B53" s="78">
        <f>DATOS!B49</f>
        <v>0</v>
      </c>
      <c r="C53" s="79" t="e">
        <f>'NOTAS 2DO TRIMESTRE'!F52</f>
        <v>#DIV/0!</v>
      </c>
      <c r="D53" s="79" t="e">
        <f>'NOTAS 2DO TRIMESTRE'!G52</f>
        <v>#DIV/0!</v>
      </c>
      <c r="E53" s="80" t="e">
        <f t="shared" si="0"/>
        <v>#DIV/0!</v>
      </c>
      <c r="F53" s="79" t="e">
        <f>'NOTAS 2DO TRIMESTRE'!L52</f>
        <v>#DIV/0!</v>
      </c>
      <c r="G53" s="79" t="e">
        <f>'NOTAS 2DO TRIMESTRE'!M52</f>
        <v>#DIV/0!</v>
      </c>
      <c r="H53" s="80" t="e">
        <f t="shared" si="1"/>
        <v>#DIV/0!</v>
      </c>
      <c r="I53" s="81" t="e">
        <f t="shared" si="2"/>
        <v>#DIV/0!</v>
      </c>
      <c r="J53" s="79">
        <f>'NOTAS 2DO TRIMESTRE'!N52</f>
        <v>0</v>
      </c>
      <c r="K53" s="80">
        <f t="shared" si="3"/>
        <v>0</v>
      </c>
      <c r="L53" s="79">
        <f>'NOTAS 2DO TRIMESTRE'!O52</f>
        <v>0</v>
      </c>
      <c r="M53" s="80">
        <f t="shared" si="4"/>
        <v>0</v>
      </c>
      <c r="N53" s="81">
        <f t="shared" si="5"/>
        <v>0</v>
      </c>
      <c r="O53" s="82" t="e">
        <f t="shared" si="6"/>
        <v>#DIV/0!</v>
      </c>
      <c r="P53" s="83" t="e">
        <f t="shared" si="7"/>
        <v>#DIV/0!</v>
      </c>
      <c r="Q53" s="122" t="e">
        <f t="shared" si="8"/>
        <v>#DIV/0!</v>
      </c>
      <c r="R53" s="72"/>
      <c r="S53" s="72"/>
      <c r="T53" s="72"/>
    </row>
    <row r="54" spans="1:20" ht="16.8" thickTop="1" thickBot="1">
      <c r="A54" s="77">
        <v>39</v>
      </c>
      <c r="B54" s="78">
        <f>DATOS!B50</f>
        <v>0</v>
      </c>
      <c r="C54" s="79" t="e">
        <f>'NOTAS 2DO TRIMESTRE'!F53</f>
        <v>#DIV/0!</v>
      </c>
      <c r="D54" s="79" t="e">
        <f>'NOTAS 2DO TRIMESTRE'!G53</f>
        <v>#DIV/0!</v>
      </c>
      <c r="E54" s="80" t="e">
        <f t="shared" si="0"/>
        <v>#DIV/0!</v>
      </c>
      <c r="F54" s="79" t="e">
        <f>'NOTAS 2DO TRIMESTRE'!L53</f>
        <v>#DIV/0!</v>
      </c>
      <c r="G54" s="79" t="e">
        <f>'NOTAS 2DO TRIMESTRE'!M53</f>
        <v>#DIV/0!</v>
      </c>
      <c r="H54" s="80" t="e">
        <f t="shared" si="1"/>
        <v>#DIV/0!</v>
      </c>
      <c r="I54" s="81" t="e">
        <f t="shared" si="2"/>
        <v>#DIV/0!</v>
      </c>
      <c r="J54" s="79">
        <f>'NOTAS 2DO TRIMESTRE'!N53</f>
        <v>0</v>
      </c>
      <c r="K54" s="80">
        <f t="shared" si="3"/>
        <v>0</v>
      </c>
      <c r="L54" s="79">
        <f>'NOTAS 2DO TRIMESTRE'!O53</f>
        <v>0</v>
      </c>
      <c r="M54" s="80">
        <f t="shared" si="4"/>
        <v>0</v>
      </c>
      <c r="N54" s="81">
        <f t="shared" si="5"/>
        <v>0</v>
      </c>
      <c r="O54" s="82" t="e">
        <f t="shared" si="6"/>
        <v>#DIV/0!</v>
      </c>
      <c r="P54" s="83" t="e">
        <f t="shared" si="7"/>
        <v>#DIV/0!</v>
      </c>
      <c r="Q54" s="122" t="e">
        <f t="shared" si="8"/>
        <v>#DIV/0!</v>
      </c>
      <c r="R54" s="72"/>
      <c r="S54" s="72"/>
      <c r="T54" s="72"/>
    </row>
    <row r="55" spans="1:20" ht="16.8" thickTop="1" thickBot="1">
      <c r="A55" s="77">
        <v>40</v>
      </c>
      <c r="B55" s="78">
        <f>DATOS!B51</f>
        <v>0</v>
      </c>
      <c r="C55" s="79" t="e">
        <f>'NOTAS 2DO TRIMESTRE'!F54</f>
        <v>#DIV/0!</v>
      </c>
      <c r="D55" s="79" t="e">
        <f>'NOTAS 2DO TRIMESTRE'!G54</f>
        <v>#DIV/0!</v>
      </c>
      <c r="E55" s="80" t="e">
        <f t="shared" si="0"/>
        <v>#DIV/0!</v>
      </c>
      <c r="F55" s="79" t="e">
        <f>'NOTAS 2DO TRIMESTRE'!L54</f>
        <v>#DIV/0!</v>
      </c>
      <c r="G55" s="79" t="e">
        <f>'NOTAS 2DO TRIMESTRE'!M54</f>
        <v>#DIV/0!</v>
      </c>
      <c r="H55" s="80" t="e">
        <f t="shared" si="1"/>
        <v>#DIV/0!</v>
      </c>
      <c r="I55" s="81" t="e">
        <f t="shared" si="2"/>
        <v>#DIV/0!</v>
      </c>
      <c r="J55" s="79">
        <f>'NOTAS 2DO TRIMESTRE'!N54</f>
        <v>0</v>
      </c>
      <c r="K55" s="80">
        <f t="shared" si="3"/>
        <v>0</v>
      </c>
      <c r="L55" s="79">
        <f>'NOTAS 2DO TRIMESTRE'!O54</f>
        <v>0</v>
      </c>
      <c r="M55" s="80">
        <f t="shared" si="4"/>
        <v>0</v>
      </c>
      <c r="N55" s="81">
        <f t="shared" si="5"/>
        <v>0</v>
      </c>
      <c r="O55" s="82" t="e">
        <f t="shared" si="6"/>
        <v>#DIV/0!</v>
      </c>
      <c r="P55" s="83" t="e">
        <f t="shared" si="7"/>
        <v>#DIV/0!</v>
      </c>
      <c r="Q55" s="122" t="e">
        <f t="shared" si="8"/>
        <v>#DIV/0!</v>
      </c>
      <c r="R55" s="72"/>
      <c r="S55" s="72"/>
      <c r="T55" s="72"/>
    </row>
    <row r="56" spans="1:20" ht="16.8" thickTop="1" thickBot="1">
      <c r="A56" s="77">
        <v>41</v>
      </c>
      <c r="B56" s="78">
        <f>DATOS!B52</f>
        <v>0</v>
      </c>
      <c r="C56" s="79" t="e">
        <f>'NOTAS 2DO TRIMESTRE'!F55</f>
        <v>#DIV/0!</v>
      </c>
      <c r="D56" s="79" t="e">
        <f>'NOTAS 2DO TRIMESTRE'!G55</f>
        <v>#DIV/0!</v>
      </c>
      <c r="E56" s="80" t="e">
        <f t="shared" si="0"/>
        <v>#DIV/0!</v>
      </c>
      <c r="F56" s="79" t="e">
        <f>'NOTAS 2DO TRIMESTRE'!L55</f>
        <v>#DIV/0!</v>
      </c>
      <c r="G56" s="79" t="e">
        <f>'NOTAS 2DO TRIMESTRE'!M55</f>
        <v>#DIV/0!</v>
      </c>
      <c r="H56" s="80" t="e">
        <f t="shared" si="1"/>
        <v>#DIV/0!</v>
      </c>
      <c r="I56" s="81" t="e">
        <f t="shared" si="2"/>
        <v>#DIV/0!</v>
      </c>
      <c r="J56" s="79">
        <f>'NOTAS 2DO TRIMESTRE'!N55</f>
        <v>0</v>
      </c>
      <c r="K56" s="80">
        <f t="shared" si="3"/>
        <v>0</v>
      </c>
      <c r="L56" s="79">
        <f>'NOTAS 2DO TRIMESTRE'!O55</f>
        <v>0</v>
      </c>
      <c r="M56" s="80">
        <f t="shared" si="4"/>
        <v>0</v>
      </c>
      <c r="N56" s="81">
        <f t="shared" si="5"/>
        <v>0</v>
      </c>
      <c r="O56" s="82" t="e">
        <f t="shared" si="6"/>
        <v>#DIV/0!</v>
      </c>
      <c r="P56" s="83" t="e">
        <f t="shared" si="7"/>
        <v>#DIV/0!</v>
      </c>
      <c r="Q56" s="122" t="e">
        <f t="shared" si="8"/>
        <v>#DIV/0!</v>
      </c>
      <c r="R56" s="72"/>
      <c r="S56" s="72"/>
      <c r="T56" s="72"/>
    </row>
    <row r="57" spans="1:20" ht="16.8" thickTop="1" thickBot="1">
      <c r="A57" s="77">
        <v>42</v>
      </c>
      <c r="B57" s="78">
        <f>DATOS!B53</f>
        <v>0</v>
      </c>
      <c r="C57" s="79" t="e">
        <f>'NOTAS 2DO TRIMESTRE'!F56</f>
        <v>#DIV/0!</v>
      </c>
      <c r="D57" s="79" t="e">
        <f>'NOTAS 2DO TRIMESTRE'!G56</f>
        <v>#DIV/0!</v>
      </c>
      <c r="E57" s="80" t="e">
        <f t="shared" si="0"/>
        <v>#DIV/0!</v>
      </c>
      <c r="F57" s="79" t="e">
        <f>'NOTAS 2DO TRIMESTRE'!L56</f>
        <v>#DIV/0!</v>
      </c>
      <c r="G57" s="79" t="e">
        <f>'NOTAS 2DO TRIMESTRE'!M56</f>
        <v>#DIV/0!</v>
      </c>
      <c r="H57" s="80" t="e">
        <f t="shared" si="1"/>
        <v>#DIV/0!</v>
      </c>
      <c r="I57" s="81" t="e">
        <f t="shared" si="2"/>
        <v>#DIV/0!</v>
      </c>
      <c r="J57" s="79">
        <f>'NOTAS 2DO TRIMESTRE'!N56</f>
        <v>0</v>
      </c>
      <c r="K57" s="80">
        <f t="shared" si="3"/>
        <v>0</v>
      </c>
      <c r="L57" s="79">
        <f>'NOTAS 2DO TRIMESTRE'!O56</f>
        <v>0</v>
      </c>
      <c r="M57" s="80">
        <f t="shared" si="4"/>
        <v>0</v>
      </c>
      <c r="N57" s="81">
        <f t="shared" si="5"/>
        <v>0</v>
      </c>
      <c r="O57" s="82" t="e">
        <f t="shared" si="6"/>
        <v>#DIV/0!</v>
      </c>
      <c r="P57" s="83" t="e">
        <f t="shared" si="7"/>
        <v>#DIV/0!</v>
      </c>
      <c r="Q57" s="122" t="e">
        <f t="shared" si="8"/>
        <v>#DIV/0!</v>
      </c>
      <c r="R57" s="72"/>
      <c r="S57" s="72"/>
      <c r="T57" s="72"/>
    </row>
    <row r="58" spans="1:20" ht="16.8" thickTop="1" thickBot="1">
      <c r="A58" s="77">
        <v>43</v>
      </c>
      <c r="B58" s="78">
        <f>DATOS!B54</f>
        <v>0</v>
      </c>
      <c r="C58" s="79" t="e">
        <f>'NOTAS 2DO TRIMESTRE'!F57</f>
        <v>#DIV/0!</v>
      </c>
      <c r="D58" s="79" t="e">
        <f>'NOTAS 2DO TRIMESTRE'!G57</f>
        <v>#DIV/0!</v>
      </c>
      <c r="E58" s="80" t="e">
        <f t="shared" si="0"/>
        <v>#DIV/0!</v>
      </c>
      <c r="F58" s="79" t="e">
        <f>'NOTAS 2DO TRIMESTRE'!L57</f>
        <v>#DIV/0!</v>
      </c>
      <c r="G58" s="79" t="e">
        <f>'NOTAS 2DO TRIMESTRE'!M57</f>
        <v>#DIV/0!</v>
      </c>
      <c r="H58" s="80" t="e">
        <f t="shared" si="1"/>
        <v>#DIV/0!</v>
      </c>
      <c r="I58" s="81" t="e">
        <f t="shared" si="2"/>
        <v>#DIV/0!</v>
      </c>
      <c r="J58" s="79">
        <f>'NOTAS 2DO TRIMESTRE'!N57</f>
        <v>0</v>
      </c>
      <c r="K58" s="80">
        <f t="shared" si="3"/>
        <v>0</v>
      </c>
      <c r="L58" s="79">
        <f>'NOTAS 2DO TRIMESTRE'!O57</f>
        <v>0</v>
      </c>
      <c r="M58" s="80">
        <f t="shared" si="4"/>
        <v>0</v>
      </c>
      <c r="N58" s="81">
        <f t="shared" si="5"/>
        <v>0</v>
      </c>
      <c r="O58" s="82" t="e">
        <f t="shared" si="6"/>
        <v>#DIV/0!</v>
      </c>
      <c r="P58" s="83" t="e">
        <f t="shared" si="7"/>
        <v>#DIV/0!</v>
      </c>
      <c r="Q58" s="122" t="e">
        <f t="shared" si="8"/>
        <v>#DIV/0!</v>
      </c>
      <c r="R58" s="72"/>
      <c r="S58" s="72"/>
      <c r="T58" s="72"/>
    </row>
    <row r="59" spans="1:20" ht="16.8" thickTop="1" thickBot="1">
      <c r="A59" s="77">
        <v>44</v>
      </c>
      <c r="B59" s="78">
        <f>DATOS!B55</f>
        <v>0</v>
      </c>
      <c r="C59" s="79" t="e">
        <f>'NOTAS 2DO TRIMESTRE'!F58</f>
        <v>#DIV/0!</v>
      </c>
      <c r="D59" s="79" t="e">
        <f>'NOTAS 2DO TRIMESTRE'!G58</f>
        <v>#DIV/0!</v>
      </c>
      <c r="E59" s="80" t="e">
        <f t="shared" si="0"/>
        <v>#DIV/0!</v>
      </c>
      <c r="F59" s="79" t="e">
        <f>'NOTAS 2DO TRIMESTRE'!L58</f>
        <v>#DIV/0!</v>
      </c>
      <c r="G59" s="79" t="e">
        <f>'NOTAS 2DO TRIMESTRE'!M58</f>
        <v>#DIV/0!</v>
      </c>
      <c r="H59" s="80" t="e">
        <f t="shared" si="1"/>
        <v>#DIV/0!</v>
      </c>
      <c r="I59" s="81" t="e">
        <f t="shared" si="2"/>
        <v>#DIV/0!</v>
      </c>
      <c r="J59" s="79">
        <f>'NOTAS 2DO TRIMESTRE'!N58</f>
        <v>0</v>
      </c>
      <c r="K59" s="80">
        <f t="shared" si="3"/>
        <v>0</v>
      </c>
      <c r="L59" s="79">
        <f>'NOTAS 2DO TRIMESTRE'!O58</f>
        <v>0</v>
      </c>
      <c r="M59" s="80">
        <f t="shared" si="4"/>
        <v>0</v>
      </c>
      <c r="N59" s="81">
        <f t="shared" si="5"/>
        <v>0</v>
      </c>
      <c r="O59" s="82" t="e">
        <f t="shared" si="6"/>
        <v>#DIV/0!</v>
      </c>
      <c r="P59" s="83" t="e">
        <f t="shared" si="7"/>
        <v>#DIV/0!</v>
      </c>
      <c r="Q59" s="122" t="e">
        <f t="shared" si="8"/>
        <v>#DIV/0!</v>
      </c>
      <c r="R59" s="72"/>
      <c r="S59" s="72"/>
      <c r="T59" s="72"/>
    </row>
    <row r="60" spans="1:20" ht="16.8" thickTop="1" thickBot="1">
      <c r="A60" s="77">
        <v>45</v>
      </c>
      <c r="B60" s="78">
        <f>DATOS!B56</f>
        <v>0</v>
      </c>
      <c r="C60" s="79" t="e">
        <f>'NOTAS 2DO TRIMESTRE'!F59</f>
        <v>#DIV/0!</v>
      </c>
      <c r="D60" s="79" t="e">
        <f>'NOTAS 2DO TRIMESTRE'!G59</f>
        <v>#DIV/0!</v>
      </c>
      <c r="E60" s="80" t="e">
        <f t="shared" si="0"/>
        <v>#DIV/0!</v>
      </c>
      <c r="F60" s="79" t="e">
        <f>'NOTAS 2DO TRIMESTRE'!L59</f>
        <v>#DIV/0!</v>
      </c>
      <c r="G60" s="79" t="e">
        <f>'NOTAS 2DO TRIMESTRE'!M59</f>
        <v>#DIV/0!</v>
      </c>
      <c r="H60" s="80" t="e">
        <f t="shared" si="1"/>
        <v>#DIV/0!</v>
      </c>
      <c r="I60" s="81" t="e">
        <f t="shared" si="2"/>
        <v>#DIV/0!</v>
      </c>
      <c r="J60" s="79">
        <f>'NOTAS 2DO TRIMESTRE'!N59</f>
        <v>0</v>
      </c>
      <c r="K60" s="80">
        <f t="shared" si="3"/>
        <v>0</v>
      </c>
      <c r="L60" s="79">
        <f>'NOTAS 2DO TRIMESTRE'!O59</f>
        <v>0</v>
      </c>
      <c r="M60" s="80">
        <f t="shared" si="4"/>
        <v>0</v>
      </c>
      <c r="N60" s="81">
        <f t="shared" si="5"/>
        <v>0</v>
      </c>
      <c r="O60" s="82" t="e">
        <f t="shared" si="6"/>
        <v>#DIV/0!</v>
      </c>
      <c r="P60" s="83" t="e">
        <f t="shared" si="7"/>
        <v>#DIV/0!</v>
      </c>
      <c r="Q60" s="122" t="e">
        <f t="shared" si="8"/>
        <v>#DIV/0!</v>
      </c>
      <c r="R60" s="72"/>
      <c r="S60" s="72"/>
      <c r="T60" s="72"/>
    </row>
    <row r="61" spans="1:20" ht="16.8" thickTop="1" thickBot="1">
      <c r="A61" s="147" t="s">
        <v>82</v>
      </c>
      <c r="B61" s="145"/>
      <c r="C61" s="145"/>
      <c r="D61" s="145"/>
      <c r="E61" s="145"/>
      <c r="F61" s="145"/>
      <c r="G61" s="145"/>
      <c r="H61" s="145"/>
      <c r="I61" s="313" t="s">
        <v>116</v>
      </c>
      <c r="J61" s="313"/>
      <c r="K61" s="313"/>
      <c r="L61" s="313"/>
      <c r="M61" s="313"/>
      <c r="N61" s="314"/>
      <c r="O61" s="73">
        <f>AVERAGEIF(O16:O60,"&gt;0",O16:O60)</f>
        <v>8.2906176470588235</v>
      </c>
      <c r="P61" s="146" t="str">
        <f t="shared" ref="P61" si="9">IF(ROUND(O61,0)=10,"A+",IF(ROUND(O61,0)=9,"A-",IF(ROUND(O61,0)=8,"B+",IF(ROUND(O61,0)=7,"B-",IF(ROUND(O61,0)=6,"C+",IF(ROUND(O61,0)=5,"C-",IF(ROUND(17,0)=4,"D+",IF(ROUND(O61,0)=3,"D-",IF(ROUND(O61,0)=2,"E+",IF(ROUND(O61,0)=1,"E-"))))))))))</f>
        <v>B+</v>
      </c>
      <c r="Q61" s="143"/>
      <c r="R61" s="143"/>
      <c r="S61" s="143"/>
      <c r="T61" s="143"/>
    </row>
    <row r="62" spans="1:20" ht="15" thickTop="1"/>
    <row r="63" spans="1:20">
      <c r="B63" s="306" t="s">
        <v>68</v>
      </c>
      <c r="C63" s="307" t="s">
        <v>72</v>
      </c>
      <c r="D63" s="307"/>
      <c r="E63" s="306" t="s">
        <v>73</v>
      </c>
      <c r="F63" s="308" t="s">
        <v>81</v>
      </c>
      <c r="G63" s="308"/>
    </row>
    <row r="64" spans="1:20">
      <c r="B64" s="306"/>
      <c r="C64" s="307"/>
      <c r="D64" s="307"/>
      <c r="E64" s="306"/>
      <c r="F64" s="308"/>
      <c r="G64" s="308"/>
    </row>
    <row r="65" spans="2:7">
      <c r="B65" s="305" t="s">
        <v>69</v>
      </c>
      <c r="C65" s="305" t="s">
        <v>74</v>
      </c>
      <c r="D65" s="305"/>
      <c r="E65" s="74" t="s">
        <v>70</v>
      </c>
      <c r="F65" s="309">
        <f>COUNTIF(P16:P60,"A+")</f>
        <v>2</v>
      </c>
      <c r="G65" s="309"/>
    </row>
    <row r="66" spans="2:7">
      <c r="B66" s="305"/>
      <c r="C66" s="305"/>
      <c r="D66" s="305"/>
      <c r="E66" s="74" t="s">
        <v>71</v>
      </c>
      <c r="F66" s="309">
        <f>COUNTIF(P16:P60,"A-")</f>
        <v>8</v>
      </c>
      <c r="G66" s="309"/>
    </row>
    <row r="67" spans="2:7">
      <c r="B67" s="305" t="s">
        <v>78</v>
      </c>
      <c r="C67" s="305" t="s">
        <v>75</v>
      </c>
      <c r="D67" s="305"/>
      <c r="E67" s="74" t="s">
        <v>83</v>
      </c>
      <c r="F67" s="309">
        <f>COUNTIF(P16:P60,"B+")</f>
        <v>3</v>
      </c>
      <c r="G67" s="309"/>
    </row>
    <row r="68" spans="2:7">
      <c r="B68" s="305"/>
      <c r="C68" s="305"/>
      <c r="D68" s="305"/>
      <c r="E68" s="74" t="s">
        <v>84</v>
      </c>
      <c r="F68" s="309">
        <f>COUNTIF(P16:P60,"B-")</f>
        <v>3</v>
      </c>
      <c r="G68" s="309"/>
    </row>
    <row r="69" spans="2:7">
      <c r="B69" s="305" t="s">
        <v>79</v>
      </c>
      <c r="C69" s="305" t="s">
        <v>76</v>
      </c>
      <c r="D69" s="305"/>
      <c r="E69" s="74" t="s">
        <v>85</v>
      </c>
      <c r="F69" s="309">
        <f>COUNTIF(P16:P60,"C+")</f>
        <v>0</v>
      </c>
      <c r="G69" s="309"/>
    </row>
    <row r="70" spans="2:7">
      <c r="B70" s="305"/>
      <c r="C70" s="305"/>
      <c r="D70" s="305"/>
      <c r="E70" s="74" t="s">
        <v>86</v>
      </c>
      <c r="F70" s="309">
        <f>COUNTIF(P16:P60,"C-")</f>
        <v>0</v>
      </c>
      <c r="G70" s="309"/>
    </row>
    <row r="71" spans="2:7">
      <c r="B71" s="305" t="s">
        <v>80</v>
      </c>
      <c r="C71" s="312" t="s">
        <v>77</v>
      </c>
      <c r="D71" s="312"/>
      <c r="E71" s="74" t="s">
        <v>87</v>
      </c>
      <c r="F71" s="309">
        <f>COUNTIF(P16:P60,"D+")</f>
        <v>0</v>
      </c>
      <c r="G71" s="309"/>
    </row>
    <row r="72" spans="2:7">
      <c r="B72" s="305"/>
      <c r="C72" s="312"/>
      <c r="D72" s="312"/>
      <c r="E72" s="74" t="s">
        <v>88</v>
      </c>
      <c r="F72" s="309">
        <f>COUNTIF(P16:P60,"D-")</f>
        <v>1</v>
      </c>
      <c r="G72" s="309"/>
    </row>
    <row r="73" spans="2:7">
      <c r="B73" s="305"/>
      <c r="C73" s="312"/>
      <c r="D73" s="312"/>
      <c r="E73" s="74" t="s">
        <v>89</v>
      </c>
      <c r="F73" s="309">
        <f>COUNTIF(P16:P60,"E+")</f>
        <v>0</v>
      </c>
      <c r="G73" s="309"/>
    </row>
    <row r="74" spans="2:7">
      <c r="B74" s="305"/>
      <c r="C74" s="312"/>
      <c r="D74" s="312"/>
      <c r="E74" s="74" t="s">
        <v>90</v>
      </c>
      <c r="F74" s="309">
        <f>COUNTIF(P16:P60,"E-")</f>
        <v>0</v>
      </c>
      <c r="G74" s="309"/>
    </row>
    <row r="82" spans="2:9">
      <c r="B82" s="75" t="str">
        <f>DATOS!B7</f>
        <v>Ing. Margarita Ronquillo</v>
      </c>
      <c r="E82" s="310" t="str">
        <f>DATOS!B4</f>
        <v>Msc. Myrian Zurita</v>
      </c>
      <c r="F82" s="310"/>
      <c r="G82" s="310"/>
      <c r="H82" s="310"/>
      <c r="I82" s="310"/>
    </row>
    <row r="83" spans="2:9">
      <c r="B83" s="76" t="str">
        <f>DATOS!A7</f>
        <v>Vicerrector/a:</v>
      </c>
      <c r="E83" s="311" t="str">
        <f>DATOS!A4</f>
        <v>Docente:</v>
      </c>
      <c r="F83" s="311"/>
      <c r="G83" s="311"/>
      <c r="H83" s="311"/>
      <c r="I83" s="311"/>
    </row>
  </sheetData>
  <mergeCells count="63">
    <mergeCell ref="E83:I83"/>
    <mergeCell ref="B69:B70"/>
    <mergeCell ref="C69:D70"/>
    <mergeCell ref="F69:G69"/>
    <mergeCell ref="F70:G70"/>
    <mergeCell ref="B71:B74"/>
    <mergeCell ref="C71:D74"/>
    <mergeCell ref="F71:G71"/>
    <mergeCell ref="F72:G72"/>
    <mergeCell ref="F73:G73"/>
    <mergeCell ref="F74:G74"/>
    <mergeCell ref="B67:B68"/>
    <mergeCell ref="C67:D68"/>
    <mergeCell ref="F67:G67"/>
    <mergeCell ref="F68:G68"/>
    <mergeCell ref="E82:I82"/>
    <mergeCell ref="L14:L15"/>
    <mergeCell ref="B65:B66"/>
    <mergeCell ref="C65:D66"/>
    <mergeCell ref="F65:G65"/>
    <mergeCell ref="F66:G66"/>
    <mergeCell ref="B63:B64"/>
    <mergeCell ref="C63:D64"/>
    <mergeCell ref="E63:E64"/>
    <mergeCell ref="F63:G64"/>
    <mergeCell ref="S6:T6"/>
    <mergeCell ref="A1:T2"/>
    <mergeCell ref="C5:G5"/>
    <mergeCell ref="I5:L5"/>
    <mergeCell ref="M5:P5"/>
    <mergeCell ref="S5:T5"/>
    <mergeCell ref="C12:E13"/>
    <mergeCell ref="F12:H13"/>
    <mergeCell ref="I12:I15"/>
    <mergeCell ref="J12:M13"/>
    <mergeCell ref="R12:T14"/>
    <mergeCell ref="P12:P15"/>
    <mergeCell ref="C14:C15"/>
    <mergeCell ref="D14:D15"/>
    <mergeCell ref="E14:E15"/>
    <mergeCell ref="F14:F15"/>
    <mergeCell ref="O12:O15"/>
    <mergeCell ref="G14:G15"/>
    <mergeCell ref="Q12:Q15"/>
    <mergeCell ref="H14:H15"/>
    <mergeCell ref="J14:J15"/>
    <mergeCell ref="K14:K15"/>
    <mergeCell ref="I61:N61"/>
    <mergeCell ref="C6:G6"/>
    <mergeCell ref="I6:L6"/>
    <mergeCell ref="M6:P6"/>
    <mergeCell ref="C7:G7"/>
    <mergeCell ref="I7:L7"/>
    <mergeCell ref="M7:P7"/>
    <mergeCell ref="C8:G8"/>
    <mergeCell ref="I8:L8"/>
    <mergeCell ref="M8:P8"/>
    <mergeCell ref="M14:M15"/>
    <mergeCell ref="C9:G9"/>
    <mergeCell ref="A11:T11"/>
    <mergeCell ref="A12:A15"/>
    <mergeCell ref="B12:B15"/>
    <mergeCell ref="N12:N15"/>
  </mergeCells>
  <conditionalFormatting sqref="O16:O60">
    <cfRule type="cellIs" dxfId="13" priority="4" operator="lessThan">
      <formula>7</formula>
    </cfRule>
    <cfRule type="cellIs" dxfId="12" priority="5" operator="lessThan">
      <formula>7</formula>
    </cfRule>
  </conditionalFormatting>
  <conditionalFormatting sqref="Q16:Q60">
    <cfRule type="cellIs" dxfId="11" priority="2" operator="lessThan">
      <formula>6.99</formula>
    </cfRule>
    <cfRule type="cellIs" dxfId="10" priority="3" operator="lessThan">
      <formula>7</formula>
    </cfRule>
  </conditionalFormatting>
  <conditionalFormatting sqref="Q16:Q60">
    <cfRule type="cellIs" dxfId="9" priority="1" operator="equal">
      <formula>"RECUPERACIÓN PEDAGOGICA"</formula>
    </cfRule>
  </conditionalFormatting>
  <pageMargins left="0.19685039370078741" right="3.937007874015748E-2" top="0.11811023622047245" bottom="0.15748031496062992" header="7.874015748031496E-2" footer="0.11811023622047245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0"/>
  <sheetViews>
    <sheetView topLeftCell="A5" zoomScale="70" zoomScaleNormal="70" workbookViewId="0">
      <selection activeCell="E19" sqref="E19"/>
    </sheetView>
  </sheetViews>
  <sheetFormatPr baseColWidth="10" defaultColWidth="11.44140625" defaultRowHeight="14.4"/>
  <cols>
    <col min="1" max="1" width="6.33203125" style="31" customWidth="1"/>
    <col min="2" max="2" width="49.88671875" style="31" customWidth="1"/>
    <col min="3" max="7" width="8.6640625" style="31" customWidth="1"/>
    <col min="8" max="8" width="1.44140625" style="31" customWidth="1"/>
    <col min="9" max="16384" width="11.44140625" style="31"/>
  </cols>
  <sheetData>
    <row r="1" spans="1:17" ht="17.399999999999999">
      <c r="A1" s="251" t="s">
        <v>1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9"/>
      <c r="N1" s="30"/>
      <c r="O1" s="30"/>
      <c r="P1" s="30"/>
      <c r="Q1" s="30"/>
    </row>
    <row r="2" spans="1:17" ht="15" thickBo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1:17" ht="18.600000000000001" thickTop="1" thickBot="1">
      <c r="A3" s="30"/>
      <c r="B3" s="51" t="s">
        <v>28</v>
      </c>
      <c r="C3" s="262" t="str">
        <f>DATOS!B5</f>
        <v>Tercero A</v>
      </c>
      <c r="D3" s="262"/>
      <c r="E3" s="262"/>
      <c r="F3" s="262"/>
      <c r="G3" s="262"/>
      <c r="H3" s="252" t="s">
        <v>29</v>
      </c>
      <c r="I3" s="252"/>
      <c r="J3" s="252"/>
      <c r="K3" s="252"/>
      <c r="L3" s="252"/>
      <c r="M3" s="32"/>
      <c r="N3" s="30"/>
      <c r="O3" s="30"/>
      <c r="P3" s="30"/>
      <c r="Q3" s="30"/>
    </row>
    <row r="4" spans="1:17" ht="18.600000000000001" thickTop="1" thickBot="1">
      <c r="A4" s="30"/>
      <c r="B4" s="51" t="s">
        <v>30</v>
      </c>
      <c r="C4" s="262" t="str">
        <f>DATOS!B4</f>
        <v>Msc. Myrian Zurita</v>
      </c>
      <c r="D4" s="262"/>
      <c r="E4" s="262"/>
      <c r="F4" s="262"/>
      <c r="G4" s="262"/>
      <c r="H4" s="253" t="s">
        <v>31</v>
      </c>
      <c r="I4" s="254"/>
      <c r="J4" s="254"/>
      <c r="K4" s="254"/>
      <c r="L4" s="254"/>
      <c r="M4" s="33"/>
      <c r="N4" s="30"/>
      <c r="O4" s="30"/>
      <c r="P4" s="30"/>
      <c r="Q4" s="30"/>
    </row>
    <row r="5" spans="1:17" ht="18.600000000000001" thickTop="1" thickBot="1">
      <c r="A5" s="30"/>
      <c r="B5" s="51" t="s">
        <v>32</v>
      </c>
      <c r="C5" s="262" t="str">
        <f>DATOS!B3</f>
        <v>Física</v>
      </c>
      <c r="D5" s="262"/>
      <c r="E5" s="262"/>
      <c r="F5" s="262"/>
      <c r="G5" s="262"/>
      <c r="H5" s="255"/>
      <c r="I5" s="255"/>
      <c r="J5" s="255"/>
      <c r="K5" s="255"/>
      <c r="L5" s="255"/>
      <c r="M5" s="34"/>
      <c r="N5" s="30"/>
      <c r="O5" s="30"/>
      <c r="P5" s="30"/>
      <c r="Q5" s="30"/>
    </row>
    <row r="6" spans="1:17" ht="15" thickTop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</row>
    <row r="7" spans="1:17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1:17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1:17" ht="15" thickBo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16.5" customHeight="1" thickBot="1">
      <c r="A10" s="256" t="s">
        <v>33</v>
      </c>
      <c r="B10" s="258" t="s">
        <v>34</v>
      </c>
      <c r="C10" s="260" t="s">
        <v>35</v>
      </c>
      <c r="D10" s="261"/>
      <c r="E10" s="261"/>
      <c r="F10" s="261"/>
      <c r="G10" s="36"/>
      <c r="H10" s="37"/>
      <c r="I10" s="248" t="s">
        <v>36</v>
      </c>
      <c r="J10" s="249"/>
      <c r="K10" s="249"/>
      <c r="L10" s="249"/>
      <c r="M10" s="250"/>
      <c r="N10" s="231" t="s">
        <v>37</v>
      </c>
      <c r="O10" s="232"/>
      <c r="P10" s="35"/>
      <c r="Q10" s="35"/>
    </row>
    <row r="11" spans="1:17" ht="15.75" customHeight="1" thickBot="1">
      <c r="A11" s="257"/>
      <c r="B11" s="259"/>
      <c r="C11" s="235">
        <v>0.45</v>
      </c>
      <c r="D11" s="236"/>
      <c r="E11" s="236"/>
      <c r="F11" s="331" t="s">
        <v>44</v>
      </c>
      <c r="G11" s="331" t="s">
        <v>43</v>
      </c>
      <c r="H11" s="38"/>
      <c r="I11" s="235">
        <v>0.45</v>
      </c>
      <c r="J11" s="241"/>
      <c r="K11" s="241"/>
      <c r="L11" s="331" t="s">
        <v>44</v>
      </c>
      <c r="M11" s="331" t="s">
        <v>43</v>
      </c>
      <c r="N11" s="233"/>
      <c r="O11" s="234"/>
      <c r="P11" s="35"/>
      <c r="Q11" s="35"/>
    </row>
    <row r="12" spans="1:17">
      <c r="A12" s="257"/>
      <c r="B12" s="259"/>
      <c r="C12" s="237"/>
      <c r="D12" s="238"/>
      <c r="E12" s="238"/>
      <c r="F12" s="332"/>
      <c r="G12" s="332"/>
      <c r="H12" s="39"/>
      <c r="I12" s="237"/>
      <c r="J12" s="238"/>
      <c r="K12" s="238"/>
      <c r="L12" s="332"/>
      <c r="M12" s="332"/>
      <c r="N12" s="244" t="s">
        <v>38</v>
      </c>
      <c r="O12" s="246" t="s">
        <v>39</v>
      </c>
      <c r="P12" s="35"/>
      <c r="Q12" s="35"/>
    </row>
    <row r="13" spans="1:17" ht="15" thickBot="1">
      <c r="A13" s="257"/>
      <c r="B13" s="259"/>
      <c r="C13" s="237"/>
      <c r="D13" s="238"/>
      <c r="E13" s="238"/>
      <c r="F13" s="332"/>
      <c r="G13" s="332"/>
      <c r="H13" s="39"/>
      <c r="I13" s="242"/>
      <c r="J13" s="243"/>
      <c r="K13" s="243"/>
      <c r="L13" s="332"/>
      <c r="M13" s="332"/>
      <c r="N13" s="245"/>
      <c r="O13" s="247"/>
      <c r="P13" s="35"/>
      <c r="Q13" s="35"/>
    </row>
    <row r="14" spans="1:17" ht="27" customHeight="1" thickBot="1">
      <c r="A14" s="257"/>
      <c r="B14" s="259"/>
      <c r="C14" s="40" t="s">
        <v>40</v>
      </c>
      <c r="D14" s="41" t="s">
        <v>41</v>
      </c>
      <c r="E14" s="42" t="s">
        <v>42</v>
      </c>
      <c r="F14" s="332"/>
      <c r="G14" s="332"/>
      <c r="H14" s="43"/>
      <c r="I14" s="42" t="s">
        <v>40</v>
      </c>
      <c r="J14" s="41" t="s">
        <v>41</v>
      </c>
      <c r="K14" s="44" t="s">
        <v>42</v>
      </c>
      <c r="L14" s="332"/>
      <c r="M14" s="332"/>
      <c r="N14" s="245"/>
      <c r="O14" s="247"/>
      <c r="P14" s="35"/>
      <c r="Q14" s="35"/>
    </row>
    <row r="15" spans="1:17" ht="15.6" thickTop="1" thickBot="1">
      <c r="A15" s="45">
        <f>IF(B15="","",1)</f>
        <v>1</v>
      </c>
      <c r="B15" s="52" t="str">
        <f>DATOS!B12</f>
        <v>ALBAN TITUAÑA ANTONY GABRIEL</v>
      </c>
      <c r="C15" s="155">
        <v>10</v>
      </c>
      <c r="D15" s="156">
        <v>10</v>
      </c>
      <c r="E15" s="156">
        <v>10</v>
      </c>
      <c r="F15" s="55">
        <v>10</v>
      </c>
      <c r="G15" s="50" t="str">
        <f>IF(ROUND(F15,0)=10,"A+",IF(ROUND(F15,0)=9,"A-",IF(ROUND(F15,0)=8,"B+",IF(ROUND(F15,0)=7,"B-",IF(ROUND(F15,0)=6,"C+",IF(ROUND(F15,0)=5,"C-",IF(ROUND(F15,0)=4,"D+",IF(ROUND(F15,0)=3,"D-",IF(ROUND(F15,0)=2,"E+",IF(ROUND(F15,0)=1,"E-"))))))))))</f>
        <v>A+</v>
      </c>
      <c r="H15" s="46"/>
      <c r="I15" s="155">
        <v>0</v>
      </c>
      <c r="J15" s="58">
        <v>0</v>
      </c>
      <c r="K15" s="59">
        <v>0</v>
      </c>
      <c r="L15" s="55">
        <f>TRUNC(AVERAGE(I15:K15),2)</f>
        <v>0</v>
      </c>
      <c r="M15" s="60" t="b">
        <f>IF(ROUND(L15,0)=10,"A+",IF(ROUND(L15,0)=9,"A-",IF(ROUND(L15,0)=8,"B+",IF(ROUND(L15,0)=7,"B-",IF(ROUND(L15,0)=6,"C+",IF(ROUND(L15,0)=5,"C-",IF(ROUND(L15,0)=4,"D+",IF(ROUND(L15,0)=3,"D-",IF(ROUND(L15,0)=2,"E+",IF(ROUND(L15,0)=1,"E-"))))))))))</f>
        <v>0</v>
      </c>
      <c r="N15" s="155">
        <v>0</v>
      </c>
      <c r="O15" s="155">
        <v>0</v>
      </c>
      <c r="P15" s="35"/>
      <c r="Q15" s="35"/>
    </row>
    <row r="16" spans="1:17" ht="15.6" thickTop="1" thickBot="1">
      <c r="A16" s="47">
        <f>IF(B16="","",2)</f>
        <v>2</v>
      </c>
      <c r="B16" s="53" t="str">
        <f>DATOS!B13</f>
        <v>CASA ALVARADO ANDERSON ISMAEL</v>
      </c>
      <c r="C16" s="155">
        <v>9.5</v>
      </c>
      <c r="D16" s="156"/>
      <c r="E16" s="156"/>
      <c r="F16" s="55">
        <f t="shared" ref="F16:F59" si="0">TRUNC(AVERAGE(C16:E16),2)</f>
        <v>9.5</v>
      </c>
      <c r="G16" s="50" t="str">
        <f>IF(ROUND(F16,0)=10,"A+",IF(ROUND(F16,0)=9,"A-",IF(ROUND(F16,0)=8,"B+",IF(ROUND(F16,0)=7,"B-",IF(ROUND(F16,0)=6,"C+",IF(ROUND(F16,0)=5,"C-",IF(ROUND(F16,0)=4,"D+",IF(ROUND(F16,0)=3,"D-",IF(ROUND(F16,0)=2,"E+",IF(ROUND(F16,0)=1,"E-"))))))))))</f>
        <v>A+</v>
      </c>
      <c r="H16" s="46"/>
      <c r="I16" s="155">
        <v>8</v>
      </c>
      <c r="J16" s="58"/>
      <c r="K16" s="59"/>
      <c r="L16" s="55">
        <f t="shared" ref="L16:L59" si="1">TRUNC(AVERAGE(I16:K16),2)</f>
        <v>8</v>
      </c>
      <c r="M16" s="60" t="str">
        <f t="shared" ref="M16:M59" si="2">IF(ROUND(L16,0)=10,"A+",IF(ROUND(L16,0)=9,"A-",IF(ROUND(L16,0)=8,"B+",IF(ROUND(L16,0)=7,"B-",IF(ROUND(L16,0)=6,"C+",IF(ROUND(L16,0)=5,"C-",IF(ROUND(L16,0)=4,"D+",IF(ROUND(L16,0)=3,"D-",IF(ROUND(L16,0)=2,"E+",IF(ROUND(L16,0)=1,"E-"))))))))))</f>
        <v>B+</v>
      </c>
      <c r="N16" s="155">
        <v>10</v>
      </c>
      <c r="O16" s="155">
        <v>4</v>
      </c>
      <c r="P16" s="35"/>
      <c r="Q16" s="35"/>
    </row>
    <row r="17" spans="1:17" ht="15.6" thickTop="1" thickBot="1">
      <c r="A17" s="47">
        <f>IF(B17="","",3)</f>
        <v>3</v>
      </c>
      <c r="B17" s="53" t="str">
        <f>DATOS!B14</f>
        <v>CASA QUINATOA CRISTIAN DANILO</v>
      </c>
      <c r="C17" s="155">
        <v>9.5</v>
      </c>
      <c r="D17" s="156"/>
      <c r="E17" s="157"/>
      <c r="F17" s="55">
        <f t="shared" si="0"/>
        <v>9.5</v>
      </c>
      <c r="G17" s="50" t="str">
        <f t="shared" ref="G17:G59" si="3">IF(ROUND(F17,0)=10,"A+",IF(ROUND(F17,0)=9,"A-",IF(ROUND(F17,0)=8,"B+",IF(ROUND(F17,0)=7,"B-",IF(ROUND(F17,0)=6,"C+",IF(ROUND(F17,0)=5,"C-",IF(ROUND(F17,0)=4,"D+",IF(ROUND(F17,0)=3,"D-",IF(ROUND(F17,0)=2,"E+",IF(ROUND(F17,0)=1,"E-"))))))))))</f>
        <v>A+</v>
      </c>
      <c r="H17" s="46"/>
      <c r="I17" s="155">
        <v>9.5</v>
      </c>
      <c r="J17" s="58"/>
      <c r="K17" s="59"/>
      <c r="L17" s="55">
        <f t="shared" si="1"/>
        <v>9.5</v>
      </c>
      <c r="M17" s="60" t="str">
        <f t="shared" si="2"/>
        <v>A+</v>
      </c>
      <c r="N17" s="155">
        <v>10</v>
      </c>
      <c r="O17" s="155">
        <v>4</v>
      </c>
      <c r="P17" s="35"/>
      <c r="Q17" s="35"/>
    </row>
    <row r="18" spans="1:17" ht="15.6" thickTop="1" thickBot="1">
      <c r="A18" s="47">
        <f>IF(B18="","",4)</f>
        <v>4</v>
      </c>
      <c r="B18" s="53" t="str">
        <f>DATOS!B15</f>
        <v>CATOTA TAIPE MIRYAN GRACIELA</v>
      </c>
      <c r="C18" s="155">
        <v>9.5</v>
      </c>
      <c r="D18" s="156"/>
      <c r="E18" s="158"/>
      <c r="F18" s="55">
        <f t="shared" si="0"/>
        <v>9.5</v>
      </c>
      <c r="G18" s="50" t="str">
        <f t="shared" si="3"/>
        <v>A+</v>
      </c>
      <c r="H18" s="46"/>
      <c r="I18" s="155">
        <v>10</v>
      </c>
      <c r="J18" s="58"/>
      <c r="K18" s="59"/>
      <c r="L18" s="55">
        <f t="shared" si="1"/>
        <v>10</v>
      </c>
      <c r="M18" s="60" t="str">
        <f t="shared" si="2"/>
        <v>A+</v>
      </c>
      <c r="N18" s="155">
        <v>10</v>
      </c>
      <c r="O18" s="155">
        <v>7</v>
      </c>
      <c r="P18" s="35"/>
      <c r="Q18" s="35"/>
    </row>
    <row r="19" spans="1:17" ht="15.6" thickTop="1" thickBot="1">
      <c r="A19" s="47">
        <f>IF(B19="","",5)</f>
        <v>5</v>
      </c>
      <c r="B19" s="53" t="str">
        <f>DATOS!B16</f>
        <v>CHANATASIG CASA ALEX FERNANDO</v>
      </c>
      <c r="C19" s="155">
        <v>9.5</v>
      </c>
      <c r="D19" s="156"/>
      <c r="E19" s="156"/>
      <c r="F19" s="55">
        <f t="shared" si="0"/>
        <v>9.5</v>
      </c>
      <c r="G19" s="50" t="str">
        <f t="shared" si="3"/>
        <v>A+</v>
      </c>
      <c r="H19" s="46"/>
      <c r="I19" s="155">
        <v>10</v>
      </c>
      <c r="J19" s="58"/>
      <c r="K19" s="59"/>
      <c r="L19" s="55">
        <f t="shared" si="1"/>
        <v>10</v>
      </c>
      <c r="M19" s="60" t="str">
        <f t="shared" si="2"/>
        <v>A+</v>
      </c>
      <c r="N19" s="155">
        <v>10</v>
      </c>
      <c r="O19" s="155">
        <v>4</v>
      </c>
      <c r="P19" s="35"/>
      <c r="Q19" s="35"/>
    </row>
    <row r="20" spans="1:17" ht="15.6" thickTop="1" thickBot="1">
      <c r="A20" s="47">
        <f>IF(B20="","",6)</f>
        <v>6</v>
      </c>
      <c r="B20" s="53" t="str">
        <f>DATOS!B17</f>
        <v>CHICAIZA QUINATOA KEVIN MARCELO</v>
      </c>
      <c r="C20" s="155">
        <v>9.5</v>
      </c>
      <c r="D20" s="156"/>
      <c r="E20" s="156"/>
      <c r="F20" s="55">
        <f t="shared" si="0"/>
        <v>9.5</v>
      </c>
      <c r="G20" s="50" t="str">
        <f t="shared" si="3"/>
        <v>A+</v>
      </c>
      <c r="H20" s="46"/>
      <c r="I20" s="155">
        <v>10</v>
      </c>
      <c r="J20" s="58"/>
      <c r="K20" s="59"/>
      <c r="L20" s="55">
        <f t="shared" si="1"/>
        <v>10</v>
      </c>
      <c r="M20" s="60" t="str">
        <f t="shared" si="2"/>
        <v>A+</v>
      </c>
      <c r="N20" s="155">
        <v>10</v>
      </c>
      <c r="O20" s="155">
        <v>4</v>
      </c>
      <c r="P20" s="35"/>
      <c r="Q20" s="35"/>
    </row>
    <row r="21" spans="1:17" ht="15.6" thickTop="1" thickBot="1">
      <c r="A21" s="47">
        <f>IF(B21="","",7)</f>
        <v>7</v>
      </c>
      <c r="B21" s="53" t="str">
        <f>DATOS!B18</f>
        <v>COYAGO YUGCHA JOSTIN ISRAEL</v>
      </c>
      <c r="C21" s="155">
        <v>9.5</v>
      </c>
      <c r="D21" s="156"/>
      <c r="E21" s="156"/>
      <c r="F21" s="55">
        <f t="shared" si="0"/>
        <v>9.5</v>
      </c>
      <c r="G21" s="50" t="str">
        <f t="shared" si="3"/>
        <v>A+</v>
      </c>
      <c r="H21" s="46"/>
      <c r="I21" s="155">
        <v>10</v>
      </c>
      <c r="J21" s="58"/>
      <c r="K21" s="59"/>
      <c r="L21" s="55">
        <f t="shared" si="1"/>
        <v>10</v>
      </c>
      <c r="M21" s="60" t="str">
        <f t="shared" si="2"/>
        <v>A+</v>
      </c>
      <c r="N21" s="155">
        <v>10</v>
      </c>
      <c r="O21" s="155">
        <v>7</v>
      </c>
      <c r="P21" s="35"/>
      <c r="Q21" s="35"/>
    </row>
    <row r="22" spans="1:17" ht="15.6" thickTop="1" thickBot="1">
      <c r="A22" s="47">
        <f>IF(B22="","",8)</f>
        <v>8</v>
      </c>
      <c r="B22" s="53" t="str">
        <f>DATOS!B19</f>
        <v>GUARANDA AGUIAR ANDRES SEBASTIAN</v>
      </c>
      <c r="C22" s="155">
        <v>9.5</v>
      </c>
      <c r="D22" s="156"/>
      <c r="E22" s="156"/>
      <c r="F22" s="55">
        <f t="shared" si="0"/>
        <v>9.5</v>
      </c>
      <c r="G22" s="50" t="str">
        <f t="shared" si="3"/>
        <v>A+</v>
      </c>
      <c r="H22" s="46"/>
      <c r="I22" s="155">
        <v>10</v>
      </c>
      <c r="J22" s="58"/>
      <c r="K22" s="59"/>
      <c r="L22" s="55">
        <f t="shared" si="1"/>
        <v>10</v>
      </c>
      <c r="M22" s="60" t="str">
        <f t="shared" si="2"/>
        <v>A+</v>
      </c>
      <c r="N22" s="155">
        <v>10</v>
      </c>
      <c r="O22" s="155">
        <v>3</v>
      </c>
      <c r="P22" s="35"/>
      <c r="Q22" s="35"/>
    </row>
    <row r="23" spans="1:17" ht="15.6" thickTop="1" thickBot="1">
      <c r="A23" s="47">
        <f>IF(B23="","",9)</f>
        <v>9</v>
      </c>
      <c r="B23" s="53" t="str">
        <f>DATOS!B20</f>
        <v>HUILCA QUINATOA JAVIER ALEXANDER</v>
      </c>
      <c r="C23" s="155">
        <v>8.5</v>
      </c>
      <c r="D23" s="156"/>
      <c r="E23" s="156"/>
      <c r="F23" s="55">
        <f t="shared" si="0"/>
        <v>8.5</v>
      </c>
      <c r="G23" s="50" t="str">
        <f t="shared" si="3"/>
        <v>A-</v>
      </c>
      <c r="H23" s="46"/>
      <c r="I23" s="155">
        <v>7</v>
      </c>
      <c r="J23" s="58"/>
      <c r="K23" s="59"/>
      <c r="L23" s="55">
        <f t="shared" si="1"/>
        <v>7</v>
      </c>
      <c r="M23" s="60" t="str">
        <f t="shared" si="2"/>
        <v>B-</v>
      </c>
      <c r="N23" s="155">
        <v>10</v>
      </c>
      <c r="O23" s="155">
        <v>5</v>
      </c>
      <c r="P23" s="35"/>
      <c r="Q23" s="35"/>
    </row>
    <row r="24" spans="1:17" ht="15.6" thickTop="1" thickBot="1">
      <c r="A24" s="47">
        <f>IF(B24="","",10)</f>
        <v>10</v>
      </c>
      <c r="B24" s="53" t="str">
        <f>DATOS!B21</f>
        <v>IZA YUGSI KATY ALEXANDRA</v>
      </c>
      <c r="C24" s="155">
        <v>8.5</v>
      </c>
      <c r="D24" s="156"/>
      <c r="E24" s="156"/>
      <c r="F24" s="55">
        <f t="shared" si="0"/>
        <v>8.5</v>
      </c>
      <c r="G24" s="50" t="str">
        <f t="shared" si="3"/>
        <v>A-</v>
      </c>
      <c r="H24" s="46"/>
      <c r="I24" s="155">
        <v>10</v>
      </c>
      <c r="J24" s="58"/>
      <c r="K24" s="59"/>
      <c r="L24" s="55">
        <f t="shared" si="1"/>
        <v>10</v>
      </c>
      <c r="M24" s="60" t="str">
        <f t="shared" si="2"/>
        <v>A+</v>
      </c>
      <c r="N24" s="155">
        <v>10</v>
      </c>
      <c r="O24" s="155">
        <v>8</v>
      </c>
      <c r="P24" s="35"/>
      <c r="Q24" s="35"/>
    </row>
    <row r="25" spans="1:17" ht="15.6" thickTop="1" thickBot="1">
      <c r="A25" s="47">
        <f>IF(B25="","",11)</f>
        <v>11</v>
      </c>
      <c r="B25" s="53" t="str">
        <f>DATOS!B22</f>
        <v>LEMA QUINATOA MARIA ELIZABETH</v>
      </c>
      <c r="C25" s="155">
        <v>8</v>
      </c>
      <c r="D25" s="156"/>
      <c r="E25" s="156"/>
      <c r="F25" s="55">
        <f t="shared" si="0"/>
        <v>8</v>
      </c>
      <c r="G25" s="50" t="str">
        <f t="shared" si="3"/>
        <v>B+</v>
      </c>
      <c r="H25" s="46"/>
      <c r="I25" s="155">
        <v>9.5</v>
      </c>
      <c r="J25" s="58"/>
      <c r="K25" s="59"/>
      <c r="L25" s="55">
        <f t="shared" si="1"/>
        <v>9.5</v>
      </c>
      <c r="M25" s="60" t="str">
        <f t="shared" si="2"/>
        <v>A+</v>
      </c>
      <c r="N25" s="155">
        <v>10</v>
      </c>
      <c r="O25" s="155">
        <v>7</v>
      </c>
      <c r="P25" s="35"/>
      <c r="Q25" s="35"/>
    </row>
    <row r="26" spans="1:17" ht="15.6" thickTop="1" thickBot="1">
      <c r="A26" s="47">
        <f>IF(B26="","",12)</f>
        <v>12</v>
      </c>
      <c r="B26" s="53" t="str">
        <f>DATOS!B23</f>
        <v>LEMA VITURCO CARLOS DANIEL</v>
      </c>
      <c r="C26" s="155">
        <v>7</v>
      </c>
      <c r="D26" s="156"/>
      <c r="E26" s="156"/>
      <c r="F26" s="55">
        <f t="shared" si="0"/>
        <v>7</v>
      </c>
      <c r="G26" s="50" t="str">
        <f t="shared" si="3"/>
        <v>B-</v>
      </c>
      <c r="H26" s="46"/>
      <c r="I26" s="155">
        <v>9</v>
      </c>
      <c r="J26" s="58"/>
      <c r="K26" s="59"/>
      <c r="L26" s="55">
        <f t="shared" si="1"/>
        <v>9</v>
      </c>
      <c r="M26" s="60" t="str">
        <f t="shared" si="2"/>
        <v>A-</v>
      </c>
      <c r="N26" s="155">
        <v>10</v>
      </c>
      <c r="O26" s="155">
        <v>4</v>
      </c>
      <c r="P26" s="35"/>
      <c r="Q26" s="35"/>
    </row>
    <row r="27" spans="1:17" ht="15.6" thickTop="1" thickBot="1">
      <c r="A27" s="47">
        <f>IF(B27="","",13)</f>
        <v>13</v>
      </c>
      <c r="B27" s="53" t="str">
        <f>DATOS!B24</f>
        <v>QUILUMBA BARBA ANGELES MICAELA</v>
      </c>
      <c r="C27" s="155">
        <v>9</v>
      </c>
      <c r="D27" s="156"/>
      <c r="E27" s="156"/>
      <c r="F27" s="55">
        <f t="shared" si="0"/>
        <v>9</v>
      </c>
      <c r="G27" s="50" t="str">
        <f t="shared" si="3"/>
        <v>A-</v>
      </c>
      <c r="H27" s="46"/>
      <c r="I27" s="155">
        <v>10</v>
      </c>
      <c r="J27" s="58"/>
      <c r="K27" s="59"/>
      <c r="L27" s="55">
        <f t="shared" si="1"/>
        <v>10</v>
      </c>
      <c r="M27" s="60" t="str">
        <f t="shared" si="2"/>
        <v>A+</v>
      </c>
      <c r="N27" s="155">
        <v>10</v>
      </c>
      <c r="O27" s="155">
        <v>6</v>
      </c>
      <c r="P27" s="35"/>
      <c r="Q27" s="35"/>
    </row>
    <row r="28" spans="1:17" ht="15.6" thickTop="1" thickBot="1">
      <c r="A28" s="47">
        <f>IF(B28="","",14)</f>
        <v>14</v>
      </c>
      <c r="B28" s="53" t="str">
        <f>DATOS!B25</f>
        <v>QUINATOA TOAPANTA ABRAHAM JOSUE</v>
      </c>
      <c r="C28" s="155">
        <v>8.5</v>
      </c>
      <c r="D28" s="156"/>
      <c r="E28" s="156"/>
      <c r="F28" s="55">
        <f t="shared" si="0"/>
        <v>8.5</v>
      </c>
      <c r="G28" s="50" t="str">
        <f t="shared" si="3"/>
        <v>A-</v>
      </c>
      <c r="H28" s="46"/>
      <c r="I28" s="155">
        <v>9.75</v>
      </c>
      <c r="J28" s="58"/>
      <c r="K28" s="59"/>
      <c r="L28" s="55">
        <f t="shared" si="1"/>
        <v>9.75</v>
      </c>
      <c r="M28" s="60" t="str">
        <f t="shared" si="2"/>
        <v>A+</v>
      </c>
      <c r="N28" s="155">
        <v>10</v>
      </c>
      <c r="O28" s="155">
        <v>8</v>
      </c>
      <c r="P28" s="35"/>
      <c r="Q28" s="35"/>
    </row>
    <row r="29" spans="1:17" ht="15.6" thickTop="1" thickBot="1">
      <c r="A29" s="47">
        <f>IF(B29="","",15)</f>
        <v>15</v>
      </c>
      <c r="B29" s="53" t="str">
        <f>DATOS!B26</f>
        <v>TOAQUIZA CHANCUSIG HILDA ESMERALDA</v>
      </c>
      <c r="C29" s="155">
        <v>8.5</v>
      </c>
      <c r="D29" s="156"/>
      <c r="E29" s="156"/>
      <c r="F29" s="55">
        <f t="shared" si="0"/>
        <v>8.5</v>
      </c>
      <c r="G29" s="50" t="str">
        <f t="shared" si="3"/>
        <v>A-</v>
      </c>
      <c r="H29" s="46"/>
      <c r="I29" s="155">
        <v>10</v>
      </c>
      <c r="J29" s="58"/>
      <c r="K29" s="59"/>
      <c r="L29" s="55">
        <f t="shared" si="1"/>
        <v>10</v>
      </c>
      <c r="M29" s="60" t="str">
        <f t="shared" si="2"/>
        <v>A+</v>
      </c>
      <c r="N29" s="155">
        <v>10</v>
      </c>
      <c r="O29" s="155">
        <v>7</v>
      </c>
      <c r="P29" s="35"/>
      <c r="Q29" s="35"/>
    </row>
    <row r="30" spans="1:17" ht="15.6" thickTop="1" thickBot="1">
      <c r="A30" s="47">
        <f>IF(B30="","",16)</f>
        <v>16</v>
      </c>
      <c r="B30" s="53" t="str">
        <f>DATOS!B27</f>
        <v>VEGA YUGCHA JONATHAN PAÚL</v>
      </c>
      <c r="C30" s="155">
        <v>7</v>
      </c>
      <c r="D30" s="156"/>
      <c r="E30" s="156"/>
      <c r="F30" s="55">
        <f t="shared" si="0"/>
        <v>7</v>
      </c>
      <c r="G30" s="50" t="str">
        <f t="shared" si="3"/>
        <v>B-</v>
      </c>
      <c r="H30" s="46"/>
      <c r="I30" s="155">
        <v>10</v>
      </c>
      <c r="J30" s="58"/>
      <c r="K30" s="59"/>
      <c r="L30" s="55">
        <f t="shared" si="1"/>
        <v>10</v>
      </c>
      <c r="M30" s="60" t="str">
        <f t="shared" si="2"/>
        <v>A+</v>
      </c>
      <c r="N30" s="155">
        <v>10</v>
      </c>
      <c r="O30" s="155">
        <v>4</v>
      </c>
      <c r="P30" s="35"/>
      <c r="Q30" s="35"/>
    </row>
    <row r="31" spans="1:17" ht="15.6" thickTop="1" thickBot="1">
      <c r="A31" s="47">
        <f>IF(B31="","",17)</f>
        <v>17</v>
      </c>
      <c r="B31" s="53" t="str">
        <f>DATOS!B28</f>
        <v>YANEZ ZAPATA KEVIN EDUARDO</v>
      </c>
      <c r="C31" s="155">
        <v>8.5</v>
      </c>
      <c r="D31" s="156"/>
      <c r="E31" s="156"/>
      <c r="F31" s="55">
        <f t="shared" si="0"/>
        <v>8.5</v>
      </c>
      <c r="G31" s="50" t="str">
        <f t="shared" si="3"/>
        <v>A-</v>
      </c>
      <c r="H31" s="46"/>
      <c r="I31" s="155">
        <v>8</v>
      </c>
      <c r="J31" s="58"/>
      <c r="K31" s="59"/>
      <c r="L31" s="55">
        <f t="shared" si="1"/>
        <v>8</v>
      </c>
      <c r="M31" s="60" t="str">
        <f t="shared" si="2"/>
        <v>B+</v>
      </c>
      <c r="N31" s="155">
        <v>10</v>
      </c>
      <c r="O31" s="155">
        <v>7</v>
      </c>
      <c r="P31" s="35"/>
      <c r="Q31" s="35"/>
    </row>
    <row r="32" spans="1:17" ht="15.6" thickTop="1" thickBot="1">
      <c r="A32" s="47">
        <f>IF(B32="","",18)</f>
        <v>18</v>
      </c>
      <c r="B32" s="53">
        <f>DATOS!B29</f>
        <v>0</v>
      </c>
      <c r="C32" s="155"/>
      <c r="D32" s="156"/>
      <c r="E32" s="156"/>
      <c r="F32" s="55" t="e">
        <f t="shared" si="0"/>
        <v>#DIV/0!</v>
      </c>
      <c r="G32" s="50" t="e">
        <f t="shared" si="3"/>
        <v>#DIV/0!</v>
      </c>
      <c r="H32" s="46"/>
      <c r="I32" s="58"/>
      <c r="J32" s="58"/>
      <c r="K32" s="59"/>
      <c r="L32" s="55" t="e">
        <f t="shared" si="1"/>
        <v>#DIV/0!</v>
      </c>
      <c r="M32" s="60" t="e">
        <f t="shared" si="2"/>
        <v>#DIV/0!</v>
      </c>
      <c r="N32" s="58"/>
      <c r="O32" s="57"/>
      <c r="P32" s="35"/>
      <c r="Q32" s="35"/>
    </row>
    <row r="33" spans="1:17" ht="15.6" thickTop="1" thickBot="1">
      <c r="A33" s="47">
        <f>IF(B33="","",19)</f>
        <v>19</v>
      </c>
      <c r="B33" s="53">
        <f>DATOS!B30</f>
        <v>0</v>
      </c>
      <c r="C33" s="155"/>
      <c r="D33" s="156"/>
      <c r="E33" s="156"/>
      <c r="F33" s="55" t="e">
        <f t="shared" si="0"/>
        <v>#DIV/0!</v>
      </c>
      <c r="G33" s="50" t="e">
        <f t="shared" si="3"/>
        <v>#DIV/0!</v>
      </c>
      <c r="H33" s="46"/>
      <c r="I33" s="58"/>
      <c r="J33" s="58"/>
      <c r="K33" s="59"/>
      <c r="L33" s="55" t="e">
        <f t="shared" si="1"/>
        <v>#DIV/0!</v>
      </c>
      <c r="M33" s="60" t="e">
        <f t="shared" si="2"/>
        <v>#DIV/0!</v>
      </c>
      <c r="N33" s="58"/>
      <c r="O33" s="58"/>
      <c r="P33" s="35"/>
      <c r="Q33" s="35"/>
    </row>
    <row r="34" spans="1:17" ht="15.6" thickTop="1" thickBot="1">
      <c r="A34" s="47">
        <f>IF(B34="","",20)</f>
        <v>20</v>
      </c>
      <c r="B34" s="53">
        <f>DATOS!B31</f>
        <v>0</v>
      </c>
      <c r="C34" s="155"/>
      <c r="D34" s="156"/>
      <c r="E34" s="156"/>
      <c r="F34" s="55" t="e">
        <f t="shared" si="0"/>
        <v>#DIV/0!</v>
      </c>
      <c r="G34" s="50" t="e">
        <f t="shared" si="3"/>
        <v>#DIV/0!</v>
      </c>
      <c r="H34" s="46"/>
      <c r="I34" s="58"/>
      <c r="J34" s="58"/>
      <c r="K34" s="58"/>
      <c r="L34" s="55" t="e">
        <f t="shared" si="1"/>
        <v>#DIV/0!</v>
      </c>
      <c r="M34" s="60" t="e">
        <f t="shared" si="2"/>
        <v>#DIV/0!</v>
      </c>
      <c r="N34" s="58"/>
      <c r="O34" s="58"/>
      <c r="P34" s="35"/>
      <c r="Q34" s="35"/>
    </row>
    <row r="35" spans="1:17" ht="15.6" thickTop="1" thickBot="1">
      <c r="A35" s="47">
        <f>IF(B35="","",21)</f>
        <v>21</v>
      </c>
      <c r="B35" s="53">
        <f>DATOS!B32</f>
        <v>0</v>
      </c>
      <c r="C35" s="59"/>
      <c r="D35" s="59"/>
      <c r="E35" s="59"/>
      <c r="F35" s="55" t="e">
        <f t="shared" si="0"/>
        <v>#DIV/0!</v>
      </c>
      <c r="G35" s="50" t="e">
        <f t="shared" si="3"/>
        <v>#DIV/0!</v>
      </c>
      <c r="H35" s="46"/>
      <c r="I35" s="58"/>
      <c r="J35" s="58"/>
      <c r="K35" s="58"/>
      <c r="L35" s="55" t="e">
        <f t="shared" si="1"/>
        <v>#DIV/0!</v>
      </c>
      <c r="M35" s="60" t="e">
        <f t="shared" si="2"/>
        <v>#DIV/0!</v>
      </c>
      <c r="N35" s="58"/>
      <c r="O35" s="58"/>
      <c r="P35" s="35"/>
      <c r="Q35" s="35"/>
    </row>
    <row r="36" spans="1:17" ht="15.6" thickTop="1" thickBot="1">
      <c r="A36" s="47">
        <f>IF(B36="","",22)</f>
        <v>22</v>
      </c>
      <c r="B36" s="53">
        <f>DATOS!B33</f>
        <v>0</v>
      </c>
      <c r="C36" s="58"/>
      <c r="D36" s="58"/>
      <c r="E36" s="58"/>
      <c r="F36" s="55" t="e">
        <f t="shared" si="0"/>
        <v>#DIV/0!</v>
      </c>
      <c r="G36" s="50" t="e">
        <f t="shared" si="3"/>
        <v>#DIV/0!</v>
      </c>
      <c r="H36" s="46"/>
      <c r="I36" s="58"/>
      <c r="J36" s="58"/>
      <c r="K36" s="58"/>
      <c r="L36" s="55" t="e">
        <f t="shared" si="1"/>
        <v>#DIV/0!</v>
      </c>
      <c r="M36" s="60" t="e">
        <f t="shared" si="2"/>
        <v>#DIV/0!</v>
      </c>
      <c r="N36" s="58"/>
      <c r="O36" s="58"/>
      <c r="P36" s="35"/>
      <c r="Q36" s="35"/>
    </row>
    <row r="37" spans="1:17" ht="15.6" thickTop="1" thickBot="1">
      <c r="A37" s="47">
        <f>IF(B37="","",23)</f>
        <v>23</v>
      </c>
      <c r="B37" s="53">
        <f>DATOS!B34</f>
        <v>0</v>
      </c>
      <c r="C37" s="58"/>
      <c r="D37" s="58"/>
      <c r="E37" s="58"/>
      <c r="F37" s="55" t="e">
        <f t="shared" si="0"/>
        <v>#DIV/0!</v>
      </c>
      <c r="G37" s="50" t="e">
        <f t="shared" si="3"/>
        <v>#DIV/0!</v>
      </c>
      <c r="H37" s="46"/>
      <c r="I37" s="58"/>
      <c r="J37" s="58"/>
      <c r="K37" s="59"/>
      <c r="L37" s="55" t="e">
        <f t="shared" si="1"/>
        <v>#DIV/0!</v>
      </c>
      <c r="M37" s="60" t="e">
        <f t="shared" si="2"/>
        <v>#DIV/0!</v>
      </c>
      <c r="N37" s="58"/>
      <c r="O37" s="58"/>
      <c r="P37" s="35"/>
      <c r="Q37" s="35"/>
    </row>
    <row r="38" spans="1:17" ht="15.6" thickTop="1" thickBot="1">
      <c r="A38" s="47">
        <f>IF(B38="","",24)</f>
        <v>24</v>
      </c>
      <c r="B38" s="53">
        <f>DATOS!B35</f>
        <v>0</v>
      </c>
      <c r="C38" s="58"/>
      <c r="D38" s="58"/>
      <c r="E38" s="58"/>
      <c r="F38" s="55" t="e">
        <f t="shared" si="0"/>
        <v>#DIV/0!</v>
      </c>
      <c r="G38" s="50" t="e">
        <f t="shared" si="3"/>
        <v>#DIV/0!</v>
      </c>
      <c r="H38" s="46"/>
      <c r="I38" s="58"/>
      <c r="J38" s="58"/>
      <c r="K38" s="59"/>
      <c r="L38" s="55" t="e">
        <f t="shared" si="1"/>
        <v>#DIV/0!</v>
      </c>
      <c r="M38" s="60" t="e">
        <f t="shared" si="2"/>
        <v>#DIV/0!</v>
      </c>
      <c r="N38" s="58"/>
      <c r="O38" s="58"/>
      <c r="P38" s="35"/>
      <c r="Q38" s="35"/>
    </row>
    <row r="39" spans="1:17" ht="15.6" thickTop="1" thickBot="1">
      <c r="A39" s="47">
        <f>IF(B39="","",25)</f>
        <v>25</v>
      </c>
      <c r="B39" s="53">
        <f>DATOS!B36</f>
        <v>0</v>
      </c>
      <c r="C39" s="58"/>
      <c r="D39" s="58"/>
      <c r="E39" s="58"/>
      <c r="F39" s="55" t="e">
        <f t="shared" si="0"/>
        <v>#DIV/0!</v>
      </c>
      <c r="G39" s="50" t="e">
        <f t="shared" si="3"/>
        <v>#DIV/0!</v>
      </c>
      <c r="H39" s="46"/>
      <c r="I39" s="58"/>
      <c r="J39" s="58"/>
      <c r="K39" s="59"/>
      <c r="L39" s="55" t="e">
        <f t="shared" si="1"/>
        <v>#DIV/0!</v>
      </c>
      <c r="M39" s="60" t="e">
        <f t="shared" si="2"/>
        <v>#DIV/0!</v>
      </c>
      <c r="N39" s="58"/>
      <c r="O39" s="58"/>
      <c r="P39" s="35"/>
      <c r="Q39" s="35"/>
    </row>
    <row r="40" spans="1:17" ht="15.6" thickTop="1" thickBot="1">
      <c r="A40" s="47">
        <f>IF(B40="","",26)</f>
        <v>26</v>
      </c>
      <c r="B40" s="53">
        <f>DATOS!B37</f>
        <v>0</v>
      </c>
      <c r="C40" s="58"/>
      <c r="D40" s="58"/>
      <c r="E40" s="59"/>
      <c r="F40" s="55" t="e">
        <f t="shared" si="0"/>
        <v>#DIV/0!</v>
      </c>
      <c r="G40" s="50" t="e">
        <f t="shared" si="3"/>
        <v>#DIV/0!</v>
      </c>
      <c r="H40" s="46"/>
      <c r="I40" s="58"/>
      <c r="J40" s="58"/>
      <c r="K40" s="59"/>
      <c r="L40" s="55" t="e">
        <f t="shared" si="1"/>
        <v>#DIV/0!</v>
      </c>
      <c r="M40" s="60" t="e">
        <f t="shared" si="2"/>
        <v>#DIV/0!</v>
      </c>
      <c r="N40" s="58"/>
      <c r="O40" s="57"/>
      <c r="P40" s="35"/>
      <c r="Q40" s="35"/>
    </row>
    <row r="41" spans="1:17" ht="15.6" thickTop="1" thickBot="1">
      <c r="A41" s="47">
        <f>IF(B41="","",27)</f>
        <v>27</v>
      </c>
      <c r="B41" s="53">
        <f>DATOS!B38</f>
        <v>0</v>
      </c>
      <c r="C41" s="58"/>
      <c r="D41" s="58"/>
      <c r="E41" s="59"/>
      <c r="F41" s="55" t="e">
        <f t="shared" si="0"/>
        <v>#DIV/0!</v>
      </c>
      <c r="G41" s="50" t="e">
        <f t="shared" si="3"/>
        <v>#DIV/0!</v>
      </c>
      <c r="H41" s="46"/>
      <c r="I41" s="58"/>
      <c r="J41" s="58"/>
      <c r="K41" s="59"/>
      <c r="L41" s="55" t="e">
        <f t="shared" si="1"/>
        <v>#DIV/0!</v>
      </c>
      <c r="M41" s="60" t="e">
        <f t="shared" si="2"/>
        <v>#DIV/0!</v>
      </c>
      <c r="N41" s="58"/>
      <c r="O41" s="57"/>
      <c r="P41" s="35"/>
      <c r="Q41" s="35"/>
    </row>
    <row r="42" spans="1:17" ht="15.6" thickTop="1" thickBot="1">
      <c r="A42" s="47">
        <f>IF(B42="","",28)</f>
        <v>28</v>
      </c>
      <c r="B42" s="53">
        <f>DATOS!B39</f>
        <v>0</v>
      </c>
      <c r="C42" s="58"/>
      <c r="D42" s="58"/>
      <c r="E42" s="59"/>
      <c r="F42" s="55" t="e">
        <f t="shared" si="0"/>
        <v>#DIV/0!</v>
      </c>
      <c r="G42" s="50" t="e">
        <f t="shared" si="3"/>
        <v>#DIV/0!</v>
      </c>
      <c r="H42" s="46"/>
      <c r="I42" s="58"/>
      <c r="J42" s="58"/>
      <c r="K42" s="59"/>
      <c r="L42" s="55" t="e">
        <f t="shared" si="1"/>
        <v>#DIV/0!</v>
      </c>
      <c r="M42" s="60" t="e">
        <f t="shared" si="2"/>
        <v>#DIV/0!</v>
      </c>
      <c r="N42" s="58"/>
      <c r="O42" s="57"/>
      <c r="P42" s="35"/>
      <c r="Q42" s="35"/>
    </row>
    <row r="43" spans="1:17" ht="15.6" thickTop="1" thickBot="1">
      <c r="A43" s="47">
        <f>IF(B43="","",29)</f>
        <v>29</v>
      </c>
      <c r="B43" s="53">
        <f>DATOS!B40</f>
        <v>0</v>
      </c>
      <c r="C43" s="58"/>
      <c r="D43" s="58"/>
      <c r="E43" s="59"/>
      <c r="F43" s="55" t="e">
        <f t="shared" si="0"/>
        <v>#DIV/0!</v>
      </c>
      <c r="G43" s="50" t="e">
        <f t="shared" si="3"/>
        <v>#DIV/0!</v>
      </c>
      <c r="H43" s="46"/>
      <c r="I43" s="58"/>
      <c r="J43" s="58"/>
      <c r="K43" s="59"/>
      <c r="L43" s="55" t="e">
        <f t="shared" si="1"/>
        <v>#DIV/0!</v>
      </c>
      <c r="M43" s="60" t="e">
        <f t="shared" si="2"/>
        <v>#DIV/0!</v>
      </c>
      <c r="N43" s="58"/>
      <c r="O43" s="57"/>
      <c r="P43" s="35"/>
      <c r="Q43" s="35"/>
    </row>
    <row r="44" spans="1:17" ht="15.6" thickTop="1" thickBot="1">
      <c r="A44" s="47">
        <f>IF(B44="","",30)</f>
        <v>30</v>
      </c>
      <c r="B44" s="53">
        <f>DATOS!B41</f>
        <v>0</v>
      </c>
      <c r="C44" s="58"/>
      <c r="D44" s="58"/>
      <c r="E44" s="59"/>
      <c r="F44" s="55" t="e">
        <f t="shared" si="0"/>
        <v>#DIV/0!</v>
      </c>
      <c r="G44" s="50" t="e">
        <f t="shared" si="3"/>
        <v>#DIV/0!</v>
      </c>
      <c r="H44" s="46"/>
      <c r="I44" s="58"/>
      <c r="J44" s="58"/>
      <c r="K44" s="59"/>
      <c r="L44" s="55" t="e">
        <f t="shared" si="1"/>
        <v>#DIV/0!</v>
      </c>
      <c r="M44" s="60" t="e">
        <f t="shared" si="2"/>
        <v>#DIV/0!</v>
      </c>
      <c r="N44" s="58"/>
      <c r="O44" s="57"/>
      <c r="P44" s="35"/>
      <c r="Q44" s="35"/>
    </row>
    <row r="45" spans="1:17" ht="15.6" thickTop="1" thickBot="1">
      <c r="A45" s="47">
        <v>31</v>
      </c>
      <c r="B45" s="53">
        <f>DATOS!B42</f>
        <v>0</v>
      </c>
      <c r="C45" s="58"/>
      <c r="D45" s="58"/>
      <c r="E45" s="59"/>
      <c r="F45" s="55" t="e">
        <f t="shared" si="0"/>
        <v>#DIV/0!</v>
      </c>
      <c r="G45" s="50" t="e">
        <f t="shared" si="3"/>
        <v>#DIV/0!</v>
      </c>
      <c r="H45" s="46"/>
      <c r="I45" s="58"/>
      <c r="J45" s="58"/>
      <c r="K45" s="59"/>
      <c r="L45" s="55" t="e">
        <f t="shared" si="1"/>
        <v>#DIV/0!</v>
      </c>
      <c r="M45" s="60" t="e">
        <f t="shared" si="2"/>
        <v>#DIV/0!</v>
      </c>
      <c r="N45" s="58"/>
      <c r="O45" s="57"/>
      <c r="P45" s="35"/>
      <c r="Q45" s="35"/>
    </row>
    <row r="46" spans="1:17" ht="15.6" thickTop="1" thickBot="1">
      <c r="A46" s="47">
        <v>32</v>
      </c>
      <c r="B46" s="53">
        <f>DATOS!B43</f>
        <v>0</v>
      </c>
      <c r="C46" s="58"/>
      <c r="D46" s="58"/>
      <c r="E46" s="59"/>
      <c r="F46" s="55" t="e">
        <f t="shared" si="0"/>
        <v>#DIV/0!</v>
      </c>
      <c r="G46" s="50" t="e">
        <f t="shared" si="3"/>
        <v>#DIV/0!</v>
      </c>
      <c r="H46" s="46"/>
      <c r="I46" s="58"/>
      <c r="J46" s="58"/>
      <c r="K46" s="59"/>
      <c r="L46" s="55" t="e">
        <f t="shared" si="1"/>
        <v>#DIV/0!</v>
      </c>
      <c r="M46" s="60" t="e">
        <f t="shared" si="2"/>
        <v>#DIV/0!</v>
      </c>
      <c r="N46" s="58"/>
      <c r="O46" s="57"/>
      <c r="P46" s="35"/>
      <c r="Q46" s="35"/>
    </row>
    <row r="47" spans="1:17" ht="15.6" thickTop="1" thickBot="1">
      <c r="A47" s="47">
        <v>33</v>
      </c>
      <c r="B47" s="53">
        <f>DATOS!B44</f>
        <v>0</v>
      </c>
      <c r="C47" s="58"/>
      <c r="D47" s="58"/>
      <c r="E47" s="59"/>
      <c r="F47" s="55" t="e">
        <f t="shared" si="0"/>
        <v>#DIV/0!</v>
      </c>
      <c r="G47" s="50" t="e">
        <f t="shared" si="3"/>
        <v>#DIV/0!</v>
      </c>
      <c r="H47" s="46"/>
      <c r="I47" s="58"/>
      <c r="J47" s="58"/>
      <c r="K47" s="59"/>
      <c r="L47" s="55" t="e">
        <f t="shared" si="1"/>
        <v>#DIV/0!</v>
      </c>
      <c r="M47" s="60" t="e">
        <f t="shared" si="2"/>
        <v>#DIV/0!</v>
      </c>
      <c r="N47" s="58"/>
      <c r="O47" s="57"/>
      <c r="P47" s="35"/>
      <c r="Q47" s="35"/>
    </row>
    <row r="48" spans="1:17" ht="15.6" thickTop="1" thickBot="1">
      <c r="A48" s="47">
        <v>34</v>
      </c>
      <c r="B48" s="53">
        <f>DATOS!B45</f>
        <v>0</v>
      </c>
      <c r="C48" s="58"/>
      <c r="D48" s="58"/>
      <c r="E48" s="59"/>
      <c r="F48" s="55" t="e">
        <f t="shared" si="0"/>
        <v>#DIV/0!</v>
      </c>
      <c r="G48" s="50" t="e">
        <f t="shared" si="3"/>
        <v>#DIV/0!</v>
      </c>
      <c r="H48" s="46"/>
      <c r="I48" s="58"/>
      <c r="J48" s="58"/>
      <c r="K48" s="59"/>
      <c r="L48" s="55" t="e">
        <f t="shared" si="1"/>
        <v>#DIV/0!</v>
      </c>
      <c r="M48" s="60" t="e">
        <f t="shared" si="2"/>
        <v>#DIV/0!</v>
      </c>
      <c r="N48" s="58"/>
      <c r="O48" s="57"/>
      <c r="P48" s="35"/>
      <c r="Q48" s="35"/>
    </row>
    <row r="49" spans="1:17" ht="15.6" thickTop="1" thickBot="1">
      <c r="A49" s="47">
        <v>35</v>
      </c>
      <c r="B49" s="53">
        <f>DATOS!B46</f>
        <v>0</v>
      </c>
      <c r="C49" s="58"/>
      <c r="D49" s="58"/>
      <c r="E49" s="59"/>
      <c r="F49" s="55" t="e">
        <f t="shared" si="0"/>
        <v>#DIV/0!</v>
      </c>
      <c r="G49" s="50" t="e">
        <f t="shared" si="3"/>
        <v>#DIV/0!</v>
      </c>
      <c r="H49" s="46"/>
      <c r="I49" s="58"/>
      <c r="J49" s="58"/>
      <c r="K49" s="59"/>
      <c r="L49" s="55" t="e">
        <f t="shared" si="1"/>
        <v>#DIV/0!</v>
      </c>
      <c r="M49" s="60" t="e">
        <f t="shared" si="2"/>
        <v>#DIV/0!</v>
      </c>
      <c r="N49" s="58"/>
      <c r="O49" s="57"/>
      <c r="P49" s="35"/>
      <c r="Q49" s="35"/>
    </row>
    <row r="50" spans="1:17" ht="15.6" thickTop="1" thickBot="1">
      <c r="A50" s="47">
        <v>36</v>
      </c>
      <c r="B50" s="53">
        <f>DATOS!B47</f>
        <v>0</v>
      </c>
      <c r="C50" s="58"/>
      <c r="D50" s="58"/>
      <c r="E50" s="59"/>
      <c r="F50" s="55" t="e">
        <f t="shared" si="0"/>
        <v>#DIV/0!</v>
      </c>
      <c r="G50" s="50" t="e">
        <f t="shared" si="3"/>
        <v>#DIV/0!</v>
      </c>
      <c r="H50" s="46"/>
      <c r="I50" s="58"/>
      <c r="J50" s="58"/>
      <c r="K50" s="59"/>
      <c r="L50" s="55" t="e">
        <f t="shared" si="1"/>
        <v>#DIV/0!</v>
      </c>
      <c r="M50" s="60" t="e">
        <f t="shared" si="2"/>
        <v>#DIV/0!</v>
      </c>
      <c r="N50" s="58"/>
      <c r="O50" s="57"/>
      <c r="P50" s="35"/>
      <c r="Q50" s="35"/>
    </row>
    <row r="51" spans="1:17" ht="15.6" thickTop="1" thickBot="1">
      <c r="A51" s="47">
        <v>37</v>
      </c>
      <c r="B51" s="53">
        <f>DATOS!B48</f>
        <v>0</v>
      </c>
      <c r="C51" s="58"/>
      <c r="D51" s="58"/>
      <c r="E51" s="59"/>
      <c r="F51" s="55" t="e">
        <f t="shared" si="0"/>
        <v>#DIV/0!</v>
      </c>
      <c r="G51" s="50" t="e">
        <f t="shared" si="3"/>
        <v>#DIV/0!</v>
      </c>
      <c r="H51" s="46"/>
      <c r="I51" s="58"/>
      <c r="J51" s="58"/>
      <c r="K51" s="59"/>
      <c r="L51" s="55" t="e">
        <f t="shared" si="1"/>
        <v>#DIV/0!</v>
      </c>
      <c r="M51" s="60" t="e">
        <f t="shared" si="2"/>
        <v>#DIV/0!</v>
      </c>
      <c r="N51" s="58"/>
      <c r="O51" s="57"/>
      <c r="P51" s="35"/>
      <c r="Q51" s="35"/>
    </row>
    <row r="52" spans="1:17" ht="15.6" thickTop="1" thickBot="1">
      <c r="A52" s="47">
        <v>38</v>
      </c>
      <c r="B52" s="53">
        <f>DATOS!B49</f>
        <v>0</v>
      </c>
      <c r="C52" s="58"/>
      <c r="D52" s="58"/>
      <c r="E52" s="59"/>
      <c r="F52" s="55" t="e">
        <f t="shared" si="0"/>
        <v>#DIV/0!</v>
      </c>
      <c r="G52" s="50" t="e">
        <f t="shared" si="3"/>
        <v>#DIV/0!</v>
      </c>
      <c r="H52" s="46"/>
      <c r="I52" s="58"/>
      <c r="J52" s="58"/>
      <c r="K52" s="59"/>
      <c r="L52" s="55" t="e">
        <f t="shared" si="1"/>
        <v>#DIV/0!</v>
      </c>
      <c r="M52" s="60" t="e">
        <f t="shared" si="2"/>
        <v>#DIV/0!</v>
      </c>
      <c r="N52" s="58"/>
      <c r="O52" s="57"/>
      <c r="P52" s="35"/>
      <c r="Q52" s="35"/>
    </row>
    <row r="53" spans="1:17" ht="15.6" thickTop="1" thickBot="1">
      <c r="A53" s="47">
        <v>39</v>
      </c>
      <c r="B53" s="53">
        <f>DATOS!B50</f>
        <v>0</v>
      </c>
      <c r="C53" s="58"/>
      <c r="D53" s="58"/>
      <c r="E53" s="59"/>
      <c r="F53" s="55" t="e">
        <f t="shared" si="0"/>
        <v>#DIV/0!</v>
      </c>
      <c r="G53" s="50" t="e">
        <f t="shared" si="3"/>
        <v>#DIV/0!</v>
      </c>
      <c r="H53" s="46"/>
      <c r="I53" s="58"/>
      <c r="J53" s="58"/>
      <c r="K53" s="59"/>
      <c r="L53" s="55" t="e">
        <f t="shared" si="1"/>
        <v>#DIV/0!</v>
      </c>
      <c r="M53" s="60" t="e">
        <f t="shared" si="2"/>
        <v>#DIV/0!</v>
      </c>
      <c r="N53" s="56"/>
      <c r="O53" s="57"/>
      <c r="P53" s="35"/>
      <c r="Q53" s="35"/>
    </row>
    <row r="54" spans="1:17" ht="15.6" thickTop="1" thickBot="1">
      <c r="A54" s="47">
        <v>40</v>
      </c>
      <c r="B54" s="53">
        <f>DATOS!B51</f>
        <v>0</v>
      </c>
      <c r="C54" s="58"/>
      <c r="D54" s="58"/>
      <c r="E54" s="59"/>
      <c r="F54" s="55" t="e">
        <f t="shared" si="0"/>
        <v>#DIV/0!</v>
      </c>
      <c r="G54" s="50" t="e">
        <f t="shared" si="3"/>
        <v>#DIV/0!</v>
      </c>
      <c r="H54" s="46"/>
      <c r="I54" s="58"/>
      <c r="J54" s="58"/>
      <c r="K54" s="58"/>
      <c r="L54" s="55" t="e">
        <f t="shared" si="1"/>
        <v>#DIV/0!</v>
      </c>
      <c r="M54" s="60" t="e">
        <f t="shared" si="2"/>
        <v>#DIV/0!</v>
      </c>
      <c r="N54" s="56"/>
      <c r="O54" s="57"/>
      <c r="P54" s="35"/>
      <c r="Q54" s="35"/>
    </row>
    <row r="55" spans="1:17" ht="15.6" thickTop="1" thickBot="1">
      <c r="A55" s="47">
        <v>41</v>
      </c>
      <c r="B55" s="53">
        <f>DATOS!B52</f>
        <v>0</v>
      </c>
      <c r="C55" s="58"/>
      <c r="D55" s="58"/>
      <c r="E55" s="59"/>
      <c r="F55" s="55" t="e">
        <f t="shared" si="0"/>
        <v>#DIV/0!</v>
      </c>
      <c r="G55" s="50" t="e">
        <f t="shared" si="3"/>
        <v>#DIV/0!</v>
      </c>
      <c r="H55" s="46"/>
      <c r="I55" s="58"/>
      <c r="J55" s="58"/>
      <c r="K55" s="58"/>
      <c r="L55" s="55" t="e">
        <f t="shared" si="1"/>
        <v>#DIV/0!</v>
      </c>
      <c r="M55" s="60" t="e">
        <f t="shared" si="2"/>
        <v>#DIV/0!</v>
      </c>
      <c r="N55" s="56"/>
      <c r="O55" s="57"/>
      <c r="P55" s="35"/>
      <c r="Q55" s="35"/>
    </row>
    <row r="56" spans="1:17" ht="15.6" thickTop="1" thickBot="1">
      <c r="A56" s="47">
        <v>42</v>
      </c>
      <c r="B56" s="53">
        <f>DATOS!B53</f>
        <v>0</v>
      </c>
      <c r="C56" s="58"/>
      <c r="D56" s="58"/>
      <c r="E56" s="59"/>
      <c r="F56" s="55" t="e">
        <f t="shared" si="0"/>
        <v>#DIV/0!</v>
      </c>
      <c r="G56" s="50" t="e">
        <f t="shared" si="3"/>
        <v>#DIV/0!</v>
      </c>
      <c r="H56" s="46"/>
      <c r="I56" s="58"/>
      <c r="J56" s="58"/>
      <c r="K56" s="58"/>
      <c r="L56" s="55" t="e">
        <f t="shared" si="1"/>
        <v>#DIV/0!</v>
      </c>
      <c r="M56" s="60" t="e">
        <f t="shared" si="2"/>
        <v>#DIV/0!</v>
      </c>
      <c r="N56" s="56"/>
      <c r="O56" s="57"/>
      <c r="P56" s="35"/>
      <c r="Q56" s="35"/>
    </row>
    <row r="57" spans="1:17" ht="15.6" thickTop="1" thickBot="1">
      <c r="A57" s="47">
        <v>43</v>
      </c>
      <c r="B57" s="53">
        <f>DATOS!B54</f>
        <v>0</v>
      </c>
      <c r="C57" s="58"/>
      <c r="D57" s="58"/>
      <c r="E57" s="58"/>
      <c r="F57" s="55" t="e">
        <f t="shared" si="0"/>
        <v>#DIV/0!</v>
      </c>
      <c r="G57" s="50" t="e">
        <f t="shared" si="3"/>
        <v>#DIV/0!</v>
      </c>
      <c r="H57" s="46"/>
      <c r="I57" s="58"/>
      <c r="J57" s="58"/>
      <c r="K57" s="58"/>
      <c r="L57" s="55" t="e">
        <f t="shared" si="1"/>
        <v>#DIV/0!</v>
      </c>
      <c r="M57" s="60" t="e">
        <f t="shared" si="2"/>
        <v>#DIV/0!</v>
      </c>
      <c r="N57" s="56"/>
      <c r="O57" s="56"/>
      <c r="P57" s="35"/>
      <c r="Q57" s="35"/>
    </row>
    <row r="58" spans="1:17" ht="15.6" thickTop="1" thickBot="1">
      <c r="A58" s="47">
        <v>44</v>
      </c>
      <c r="B58" s="53">
        <f>DATOS!B55</f>
        <v>0</v>
      </c>
      <c r="C58" s="58"/>
      <c r="D58" s="58"/>
      <c r="E58" s="58"/>
      <c r="F58" s="55" t="e">
        <f t="shared" si="0"/>
        <v>#DIV/0!</v>
      </c>
      <c r="G58" s="50" t="e">
        <f t="shared" si="3"/>
        <v>#DIV/0!</v>
      </c>
      <c r="H58" s="46"/>
      <c r="I58" s="58"/>
      <c r="J58" s="58"/>
      <c r="K58" s="58"/>
      <c r="L58" s="55" t="e">
        <f t="shared" si="1"/>
        <v>#DIV/0!</v>
      </c>
      <c r="M58" s="60" t="e">
        <f t="shared" si="2"/>
        <v>#DIV/0!</v>
      </c>
      <c r="N58" s="56"/>
      <c r="O58" s="56"/>
      <c r="P58" s="35"/>
      <c r="Q58" s="35"/>
    </row>
    <row r="59" spans="1:17" ht="15.6" thickTop="1" thickBot="1">
      <c r="A59" s="48">
        <v>45</v>
      </c>
      <c r="B59" s="54">
        <f>DATOS!B56</f>
        <v>0</v>
      </c>
      <c r="C59" s="58"/>
      <c r="D59" s="58"/>
      <c r="E59" s="58"/>
      <c r="F59" s="55" t="e">
        <f t="shared" si="0"/>
        <v>#DIV/0!</v>
      </c>
      <c r="G59" s="50" t="e">
        <f t="shared" si="3"/>
        <v>#DIV/0!</v>
      </c>
      <c r="H59" s="49"/>
      <c r="I59" s="58"/>
      <c r="J59" s="58"/>
      <c r="K59" s="58"/>
      <c r="L59" s="55" t="e">
        <f t="shared" si="1"/>
        <v>#DIV/0!</v>
      </c>
      <c r="M59" s="60" t="e">
        <f t="shared" si="2"/>
        <v>#DIV/0!</v>
      </c>
      <c r="N59" s="56"/>
      <c r="O59" s="56"/>
      <c r="P59" s="35"/>
      <c r="Q59" s="35"/>
    </row>
    <row r="60" spans="1:17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</row>
  </sheetData>
  <mergeCells count="19">
    <mergeCell ref="M11:M14"/>
    <mergeCell ref="N12:N14"/>
    <mergeCell ref="O12:O14"/>
    <mergeCell ref="A10:A14"/>
    <mergeCell ref="B10:B14"/>
    <mergeCell ref="C10:F10"/>
    <mergeCell ref="I10:M10"/>
    <mergeCell ref="N10:O11"/>
    <mergeCell ref="C11:E13"/>
    <mergeCell ref="F11:F14"/>
    <mergeCell ref="G11:G14"/>
    <mergeCell ref="I11:K13"/>
    <mergeCell ref="L11:L14"/>
    <mergeCell ref="A1:L1"/>
    <mergeCell ref="C3:G3"/>
    <mergeCell ref="H3:L3"/>
    <mergeCell ref="C4:G4"/>
    <mergeCell ref="H4:L5"/>
    <mergeCell ref="C5:G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T83"/>
  <sheetViews>
    <sheetView topLeftCell="B14" workbookViewId="0">
      <selection activeCell="O21" sqref="O21"/>
    </sheetView>
  </sheetViews>
  <sheetFormatPr baseColWidth="10" defaultColWidth="11.44140625" defaultRowHeight="14.4"/>
  <cols>
    <col min="1" max="1" width="8.6640625" style="31" customWidth="1"/>
    <col min="2" max="2" width="45.44140625" style="31" customWidth="1"/>
    <col min="3" max="16" width="7.6640625" style="31" customWidth="1"/>
    <col min="17" max="17" width="23.6640625" style="31" bestFit="1" customWidth="1"/>
    <col min="18" max="20" width="7.6640625" style="31" customWidth="1"/>
    <col min="21" max="16384" width="11.44140625" style="31"/>
  </cols>
  <sheetData>
    <row r="1" spans="1:20">
      <c r="A1" s="292" t="s">
        <v>1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</row>
    <row r="2" spans="1:20" ht="55.5" customHeight="1">
      <c r="A2" s="292"/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</row>
    <row r="3" spans="1:20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ht="1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19.2" thickTop="1" thickBot="1">
      <c r="A5" s="63"/>
      <c r="B5" s="64" t="s">
        <v>28</v>
      </c>
      <c r="C5" s="293" t="str">
        <f>DATOS!B5</f>
        <v>Tercero A</v>
      </c>
      <c r="D5" s="294"/>
      <c r="E5" s="294"/>
      <c r="F5" s="294"/>
      <c r="G5" s="295"/>
      <c r="H5" s="65"/>
      <c r="I5" s="302" t="s">
        <v>45</v>
      </c>
      <c r="J5" s="302"/>
      <c r="K5" s="302"/>
      <c r="L5" s="302"/>
      <c r="M5" s="299"/>
      <c r="N5" s="300"/>
      <c r="O5" s="300"/>
      <c r="P5" s="301"/>
      <c r="Q5" s="30"/>
      <c r="R5" s="30"/>
      <c r="S5" s="303"/>
      <c r="T5" s="303"/>
    </row>
    <row r="6" spans="1:20" ht="19.2" thickTop="1" thickBot="1">
      <c r="A6" s="63"/>
      <c r="B6" s="64" t="s">
        <v>30</v>
      </c>
      <c r="C6" s="293" t="str">
        <f>DATOS!B4</f>
        <v>Msc. Myrian Zurita</v>
      </c>
      <c r="D6" s="294"/>
      <c r="E6" s="294"/>
      <c r="F6" s="294"/>
      <c r="G6" s="295"/>
      <c r="H6" s="65"/>
      <c r="I6" s="302" t="s">
        <v>46</v>
      </c>
      <c r="J6" s="302"/>
      <c r="K6" s="302"/>
      <c r="L6" s="302"/>
      <c r="M6" s="299"/>
      <c r="N6" s="300"/>
      <c r="O6" s="300"/>
      <c r="P6" s="301"/>
      <c r="Q6" s="30"/>
      <c r="R6" s="30"/>
      <c r="S6" s="303"/>
      <c r="T6" s="303"/>
    </row>
    <row r="7" spans="1:20" ht="19.2" thickTop="1" thickBot="1">
      <c r="A7" s="63"/>
      <c r="B7" s="64" t="s">
        <v>32</v>
      </c>
      <c r="C7" s="293" t="str">
        <f>DATOS!B3</f>
        <v>Física</v>
      </c>
      <c r="D7" s="294"/>
      <c r="E7" s="294"/>
      <c r="F7" s="294"/>
      <c r="G7" s="295"/>
      <c r="H7" s="65"/>
      <c r="I7" s="302" t="s">
        <v>48</v>
      </c>
      <c r="J7" s="302"/>
      <c r="K7" s="302"/>
      <c r="L7" s="302"/>
      <c r="M7" s="293" t="str">
        <f>DATOS!B6</f>
        <v>Msc. Myrian Zurita</v>
      </c>
      <c r="N7" s="294"/>
      <c r="O7" s="294"/>
      <c r="P7" s="295"/>
      <c r="Q7" s="30"/>
      <c r="R7" s="30"/>
      <c r="S7" s="30"/>
      <c r="T7" s="30"/>
    </row>
    <row r="8" spans="1:20" ht="19.2" thickTop="1" thickBot="1">
      <c r="A8" s="30"/>
      <c r="B8" s="66" t="s">
        <v>66</v>
      </c>
      <c r="C8" s="296" t="str">
        <f>DATOS!B2</f>
        <v>2023 - 2024</v>
      </c>
      <c r="D8" s="297"/>
      <c r="E8" s="297"/>
      <c r="F8" s="297"/>
      <c r="G8" s="298"/>
      <c r="H8" s="30"/>
      <c r="I8" s="304" t="s">
        <v>47</v>
      </c>
      <c r="J8" s="304"/>
      <c r="K8" s="304"/>
      <c r="L8" s="304"/>
      <c r="M8" s="296" t="s">
        <v>59</v>
      </c>
      <c r="N8" s="297"/>
      <c r="O8" s="297"/>
      <c r="P8" s="298"/>
      <c r="Q8" s="30"/>
      <c r="R8" s="30"/>
      <c r="S8" s="30"/>
      <c r="T8" s="30"/>
    </row>
    <row r="9" spans="1:20" ht="19.2" thickTop="1" thickBot="1">
      <c r="B9" s="64" t="s">
        <v>29</v>
      </c>
      <c r="C9" s="271" t="s">
        <v>93</v>
      </c>
      <c r="D9" s="272"/>
      <c r="E9" s="272"/>
      <c r="F9" s="272"/>
      <c r="G9" s="273"/>
    </row>
    <row r="10" spans="1:20" ht="15" thickTop="1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8"/>
    </row>
    <row r="11" spans="1:20" ht="29.25" customHeight="1" thickBot="1">
      <c r="A11" s="265" t="s">
        <v>49</v>
      </c>
      <c r="B11" s="265"/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6"/>
    </row>
    <row r="12" spans="1:20" ht="16.5" customHeight="1" thickTop="1" thickBot="1">
      <c r="A12" s="317" t="s">
        <v>33</v>
      </c>
      <c r="B12" s="317" t="s">
        <v>34</v>
      </c>
      <c r="C12" s="320" t="s">
        <v>61</v>
      </c>
      <c r="D12" s="320"/>
      <c r="E12" s="320"/>
      <c r="F12" s="321" t="s">
        <v>52</v>
      </c>
      <c r="G12" s="321"/>
      <c r="H12" s="321"/>
      <c r="I12" s="322" t="s">
        <v>53</v>
      </c>
      <c r="J12" s="323" t="s">
        <v>37</v>
      </c>
      <c r="K12" s="323"/>
      <c r="L12" s="323"/>
      <c r="M12" s="323"/>
      <c r="N12" s="318" t="s">
        <v>50</v>
      </c>
      <c r="O12" s="327" t="s">
        <v>65</v>
      </c>
      <c r="P12" s="286" t="s">
        <v>51</v>
      </c>
      <c r="Q12" s="281" t="s">
        <v>115</v>
      </c>
      <c r="R12" s="274" t="s">
        <v>54</v>
      </c>
      <c r="S12" s="274"/>
      <c r="T12" s="274"/>
    </row>
    <row r="13" spans="1:20" ht="16.5" customHeight="1" thickTop="1" thickBot="1">
      <c r="A13" s="317"/>
      <c r="B13" s="317"/>
      <c r="C13" s="320"/>
      <c r="D13" s="320"/>
      <c r="E13" s="320"/>
      <c r="F13" s="321"/>
      <c r="G13" s="321"/>
      <c r="H13" s="321"/>
      <c r="I13" s="322"/>
      <c r="J13" s="323"/>
      <c r="K13" s="323"/>
      <c r="L13" s="323"/>
      <c r="M13" s="323"/>
      <c r="N13" s="319"/>
      <c r="O13" s="328"/>
      <c r="P13" s="287"/>
      <c r="Q13" s="282"/>
      <c r="R13" s="274"/>
      <c r="S13" s="274"/>
      <c r="T13" s="274"/>
    </row>
    <row r="14" spans="1:20" ht="15.6" thickTop="1" thickBot="1">
      <c r="A14" s="317"/>
      <c r="B14" s="317"/>
      <c r="C14" s="324" t="s">
        <v>60</v>
      </c>
      <c r="D14" s="324" t="s">
        <v>62</v>
      </c>
      <c r="E14" s="325">
        <v>0.45</v>
      </c>
      <c r="F14" s="324" t="s">
        <v>60</v>
      </c>
      <c r="G14" s="324" t="s">
        <v>62</v>
      </c>
      <c r="H14" s="325">
        <v>0.45</v>
      </c>
      <c r="I14" s="322"/>
      <c r="J14" s="329" t="s">
        <v>63</v>
      </c>
      <c r="K14" s="315">
        <v>0.05</v>
      </c>
      <c r="L14" s="329" t="s">
        <v>64</v>
      </c>
      <c r="M14" s="315">
        <v>0.05</v>
      </c>
      <c r="N14" s="319"/>
      <c r="O14" s="328"/>
      <c r="P14" s="287"/>
      <c r="Q14" s="282"/>
      <c r="R14" s="274"/>
      <c r="S14" s="274"/>
      <c r="T14" s="274"/>
    </row>
    <row r="15" spans="1:20" ht="66.599999999999994" thickTop="1" thickBot="1">
      <c r="A15" s="317"/>
      <c r="B15" s="317"/>
      <c r="C15" s="324"/>
      <c r="D15" s="324"/>
      <c r="E15" s="326"/>
      <c r="F15" s="324"/>
      <c r="G15" s="324"/>
      <c r="H15" s="326" t="s">
        <v>55</v>
      </c>
      <c r="I15" s="322"/>
      <c r="J15" s="330"/>
      <c r="K15" s="316"/>
      <c r="L15" s="330"/>
      <c r="M15" s="316"/>
      <c r="N15" s="319"/>
      <c r="O15" s="328"/>
      <c r="P15" s="287"/>
      <c r="Q15" s="283"/>
      <c r="R15" s="69" t="s">
        <v>56</v>
      </c>
      <c r="S15" s="69" t="s">
        <v>57</v>
      </c>
      <c r="T15" s="70" t="s">
        <v>58</v>
      </c>
    </row>
    <row r="16" spans="1:20" ht="16.8" thickTop="1" thickBot="1">
      <c r="A16" s="77">
        <v>1</v>
      </c>
      <c r="B16" s="78" t="str">
        <f>DATOS!B12</f>
        <v>ALBAN TITUAÑA ANTONY GABRIEL</v>
      </c>
      <c r="C16" s="79">
        <f>'NOTAS 3 ER TRIMESTRE'!F15</f>
        <v>10</v>
      </c>
      <c r="D16" s="79" t="str">
        <f>'NOTAS 3 ER TRIMESTRE'!G15</f>
        <v>A+</v>
      </c>
      <c r="E16" s="80">
        <f>C16*0.45</f>
        <v>4.5</v>
      </c>
      <c r="F16" s="79">
        <f>'NOTAS 3 ER TRIMESTRE'!L15</f>
        <v>0</v>
      </c>
      <c r="G16" s="79" t="b">
        <f>'NOTAS 3 ER TRIMESTRE'!M15</f>
        <v>0</v>
      </c>
      <c r="H16" s="80">
        <f>F16*0.45</f>
        <v>0</v>
      </c>
      <c r="I16" s="81">
        <f>E16+H16</f>
        <v>4.5</v>
      </c>
      <c r="J16" s="79">
        <f>'NOTAS 3 ER TRIMESTRE'!N15</f>
        <v>0</v>
      </c>
      <c r="K16" s="80">
        <f>J16*0.05</f>
        <v>0</v>
      </c>
      <c r="L16" s="79">
        <f>'NOTAS 3 ER TRIMESTRE'!O15</f>
        <v>0</v>
      </c>
      <c r="M16" s="80">
        <f>L16*0.05</f>
        <v>0</v>
      </c>
      <c r="N16" s="81">
        <f>K16+M16</f>
        <v>0</v>
      </c>
      <c r="O16" s="82">
        <f>I16+N16</f>
        <v>4.5</v>
      </c>
      <c r="P16" s="83" t="str">
        <f>IF(ROUND(O16,0)=10,"A+",IF(ROUND(O16,0)=9,"A-",IF(ROUND(O16,0)=8,"B+",IF(ROUND(O16,0)=7,"B-",IF(ROUND(O16,0)=6,"C+",IF(ROUND(O16,0)=5,"C-",IF(ROUND(17,0)=4,"D+",IF(ROUND(O16,0)=3,"D-",IF(ROUND(O16,0)=2,"E+",IF(ROUND(O16,0)=1,"E-"))))))))))</f>
        <v>C-</v>
      </c>
      <c r="Q16" s="122" t="str">
        <f>IF(O16="","",IF(AND(O16&gt;=7,O16&lt;=10),"APROBADO",IF(AND(O16&gt;=0,O16&lt;7),"RECUPERACIÓN PEDAGOGICA")))</f>
        <v>RECUPERACIÓN PEDAGOGICA</v>
      </c>
      <c r="R16" s="72"/>
      <c r="S16" s="72"/>
      <c r="T16" s="72"/>
    </row>
    <row r="17" spans="1:20" ht="16.8" thickTop="1" thickBot="1">
      <c r="A17" s="77">
        <v>2</v>
      </c>
      <c r="B17" s="78" t="str">
        <f>DATOS!B13</f>
        <v>CASA ALVARADO ANDERSON ISMAEL</v>
      </c>
      <c r="C17" s="79">
        <f>'NOTAS 3 ER TRIMESTRE'!F16</f>
        <v>9.5</v>
      </c>
      <c r="D17" s="79" t="str">
        <f>'NOTAS 3 ER TRIMESTRE'!G16</f>
        <v>A+</v>
      </c>
      <c r="E17" s="80">
        <f t="shared" ref="E17:E60" si="0">C17*0.45</f>
        <v>4.2750000000000004</v>
      </c>
      <c r="F17" s="79">
        <f>'NOTAS 3 ER TRIMESTRE'!L16</f>
        <v>8</v>
      </c>
      <c r="G17" s="79" t="str">
        <f>'NOTAS 3 ER TRIMESTRE'!M16</f>
        <v>B+</v>
      </c>
      <c r="H17" s="80">
        <f t="shared" ref="H17:H60" si="1">F17*0.45</f>
        <v>3.6</v>
      </c>
      <c r="I17" s="81">
        <f t="shared" ref="I17:I60" si="2">E17+H17</f>
        <v>7.875</v>
      </c>
      <c r="J17" s="79">
        <f>'NOTAS 3 ER TRIMESTRE'!N16</f>
        <v>10</v>
      </c>
      <c r="K17" s="80">
        <f t="shared" ref="K17:K60" si="3">J17*0.05</f>
        <v>0.5</v>
      </c>
      <c r="L17" s="79">
        <f>'NOTAS 3 ER TRIMESTRE'!O16</f>
        <v>4</v>
      </c>
      <c r="M17" s="80">
        <f t="shared" ref="M17:M60" si="4">L17*0.05</f>
        <v>0.2</v>
      </c>
      <c r="N17" s="81">
        <f t="shared" ref="N17:N60" si="5">K17+M17</f>
        <v>0.7</v>
      </c>
      <c r="O17" s="82">
        <f t="shared" ref="O17:O60" si="6">I17+N17</f>
        <v>8.5749999999999993</v>
      </c>
      <c r="P17" s="83" t="str">
        <f t="shared" ref="P17:P60" si="7">IF(ROUND(O17,0)=10,"A+",IF(ROUND(O17,0)=9,"A-",IF(ROUND(O17,0)=8,"B+",IF(ROUND(O17,0)=7,"B-",IF(ROUND(O17,0)=6,"C+",IF(ROUND(O17,0)=5,"C-",IF(ROUND(17,0)=4,"D+",IF(ROUND(O17,0)=3,"D-",IF(ROUND(O17,0)=2,"E+",IF(ROUND(O17,0)=1,"E-"))))))))))</f>
        <v>A-</v>
      </c>
      <c r="Q17" s="122" t="str">
        <f t="shared" ref="Q17:Q60" si="8">IF(O17="","",IF(AND(O17&gt;=7,O17&lt;=10),"APROBADO",IF(AND(O17&gt;=0,O17&lt;7),"RECUPERACIÓN PEDAGOGICA")))</f>
        <v>APROBADO</v>
      </c>
      <c r="R17" s="72"/>
      <c r="S17" s="72"/>
      <c r="T17" s="72"/>
    </row>
    <row r="18" spans="1:20" ht="16.8" thickTop="1" thickBot="1">
      <c r="A18" s="77">
        <v>3</v>
      </c>
      <c r="B18" s="78" t="str">
        <f>DATOS!B14</f>
        <v>CASA QUINATOA CRISTIAN DANILO</v>
      </c>
      <c r="C18" s="79">
        <f>'NOTAS 3 ER TRIMESTRE'!F17</f>
        <v>9.5</v>
      </c>
      <c r="D18" s="79" t="str">
        <f>'NOTAS 3 ER TRIMESTRE'!G17</f>
        <v>A+</v>
      </c>
      <c r="E18" s="80">
        <f t="shared" si="0"/>
        <v>4.2750000000000004</v>
      </c>
      <c r="F18" s="79">
        <f>'NOTAS 3 ER TRIMESTRE'!L17</f>
        <v>9.5</v>
      </c>
      <c r="G18" s="79" t="str">
        <f>'NOTAS 3 ER TRIMESTRE'!M17</f>
        <v>A+</v>
      </c>
      <c r="H18" s="80">
        <f t="shared" si="1"/>
        <v>4.2750000000000004</v>
      </c>
      <c r="I18" s="81">
        <f t="shared" si="2"/>
        <v>8.5500000000000007</v>
      </c>
      <c r="J18" s="79">
        <f>'NOTAS 3 ER TRIMESTRE'!N17</f>
        <v>10</v>
      </c>
      <c r="K18" s="80">
        <f t="shared" si="3"/>
        <v>0.5</v>
      </c>
      <c r="L18" s="79">
        <f>'NOTAS 3 ER TRIMESTRE'!O17</f>
        <v>4</v>
      </c>
      <c r="M18" s="80">
        <f t="shared" si="4"/>
        <v>0.2</v>
      </c>
      <c r="N18" s="81">
        <f t="shared" si="5"/>
        <v>0.7</v>
      </c>
      <c r="O18" s="82">
        <f t="shared" si="6"/>
        <v>9.25</v>
      </c>
      <c r="P18" s="83" t="str">
        <f t="shared" si="7"/>
        <v>A-</v>
      </c>
      <c r="Q18" s="122" t="str">
        <f t="shared" si="8"/>
        <v>APROBADO</v>
      </c>
      <c r="R18" s="72"/>
      <c r="S18" s="72"/>
      <c r="T18" s="72"/>
    </row>
    <row r="19" spans="1:20" ht="16.8" thickTop="1" thickBot="1">
      <c r="A19" s="77">
        <v>4</v>
      </c>
      <c r="B19" s="78" t="str">
        <f>DATOS!B15</f>
        <v>CATOTA TAIPE MIRYAN GRACIELA</v>
      </c>
      <c r="C19" s="79">
        <f>'NOTAS 3 ER TRIMESTRE'!F18</f>
        <v>9.5</v>
      </c>
      <c r="D19" s="79" t="str">
        <f>'NOTAS 3 ER TRIMESTRE'!G18</f>
        <v>A+</v>
      </c>
      <c r="E19" s="80">
        <f t="shared" si="0"/>
        <v>4.2750000000000004</v>
      </c>
      <c r="F19" s="79">
        <f>'NOTAS 3 ER TRIMESTRE'!L18</f>
        <v>10</v>
      </c>
      <c r="G19" s="79" t="str">
        <f>'NOTAS 3 ER TRIMESTRE'!M18</f>
        <v>A+</v>
      </c>
      <c r="H19" s="80">
        <f t="shared" si="1"/>
        <v>4.5</v>
      </c>
      <c r="I19" s="81">
        <f t="shared" si="2"/>
        <v>8.7750000000000004</v>
      </c>
      <c r="J19" s="79">
        <f>'NOTAS 3 ER TRIMESTRE'!N18</f>
        <v>10</v>
      </c>
      <c r="K19" s="80">
        <f t="shared" si="3"/>
        <v>0.5</v>
      </c>
      <c r="L19" s="79">
        <f>'NOTAS 3 ER TRIMESTRE'!O18</f>
        <v>7</v>
      </c>
      <c r="M19" s="80">
        <f t="shared" si="4"/>
        <v>0.35000000000000003</v>
      </c>
      <c r="N19" s="81">
        <f t="shared" si="5"/>
        <v>0.85000000000000009</v>
      </c>
      <c r="O19" s="82">
        <f t="shared" si="6"/>
        <v>9.625</v>
      </c>
      <c r="P19" s="83" t="str">
        <f t="shared" si="7"/>
        <v>A+</v>
      </c>
      <c r="Q19" s="122" t="str">
        <f t="shared" si="8"/>
        <v>APROBADO</v>
      </c>
      <c r="R19" s="72"/>
      <c r="S19" s="72"/>
      <c r="T19" s="72"/>
    </row>
    <row r="20" spans="1:20" ht="16.8" thickTop="1" thickBot="1">
      <c r="A20" s="77">
        <v>5</v>
      </c>
      <c r="B20" s="78" t="str">
        <f>DATOS!B16</f>
        <v>CHANATASIG CASA ALEX FERNANDO</v>
      </c>
      <c r="C20" s="79">
        <f>'NOTAS 3 ER TRIMESTRE'!F19</f>
        <v>9.5</v>
      </c>
      <c r="D20" s="79" t="str">
        <f>'NOTAS 3 ER TRIMESTRE'!G19</f>
        <v>A+</v>
      </c>
      <c r="E20" s="80">
        <f t="shared" si="0"/>
        <v>4.2750000000000004</v>
      </c>
      <c r="F20" s="79">
        <f>'NOTAS 3 ER TRIMESTRE'!L19</f>
        <v>10</v>
      </c>
      <c r="G20" s="79" t="str">
        <f>'NOTAS 3 ER TRIMESTRE'!M19</f>
        <v>A+</v>
      </c>
      <c r="H20" s="80">
        <f t="shared" si="1"/>
        <v>4.5</v>
      </c>
      <c r="I20" s="81">
        <f t="shared" si="2"/>
        <v>8.7750000000000004</v>
      </c>
      <c r="J20" s="79">
        <f>'NOTAS 3 ER TRIMESTRE'!N19</f>
        <v>10</v>
      </c>
      <c r="K20" s="80">
        <f t="shared" si="3"/>
        <v>0.5</v>
      </c>
      <c r="L20" s="79">
        <f>'NOTAS 3 ER TRIMESTRE'!O19</f>
        <v>4</v>
      </c>
      <c r="M20" s="80">
        <f t="shared" si="4"/>
        <v>0.2</v>
      </c>
      <c r="N20" s="81">
        <f t="shared" si="5"/>
        <v>0.7</v>
      </c>
      <c r="O20" s="82">
        <f t="shared" si="6"/>
        <v>9.4749999999999996</v>
      </c>
      <c r="P20" s="83" t="str">
        <f t="shared" si="7"/>
        <v>A-</v>
      </c>
      <c r="Q20" s="122" t="str">
        <f t="shared" si="8"/>
        <v>APROBADO</v>
      </c>
      <c r="R20" s="72"/>
      <c r="S20" s="72"/>
      <c r="T20" s="72"/>
    </row>
    <row r="21" spans="1:20" ht="16.8" thickTop="1" thickBot="1">
      <c r="A21" s="77">
        <v>6</v>
      </c>
      <c r="B21" s="78" t="str">
        <f>DATOS!B17</f>
        <v>CHICAIZA QUINATOA KEVIN MARCELO</v>
      </c>
      <c r="C21" s="79">
        <f>'NOTAS 3 ER TRIMESTRE'!F20</f>
        <v>9.5</v>
      </c>
      <c r="D21" s="79" t="str">
        <f>'NOTAS 3 ER TRIMESTRE'!G20</f>
        <v>A+</v>
      </c>
      <c r="E21" s="80">
        <f t="shared" si="0"/>
        <v>4.2750000000000004</v>
      </c>
      <c r="F21" s="79">
        <f>'NOTAS 3 ER TRIMESTRE'!L20</f>
        <v>10</v>
      </c>
      <c r="G21" s="79" t="str">
        <f>'NOTAS 3 ER TRIMESTRE'!M20</f>
        <v>A+</v>
      </c>
      <c r="H21" s="80">
        <f t="shared" si="1"/>
        <v>4.5</v>
      </c>
      <c r="I21" s="81">
        <f t="shared" si="2"/>
        <v>8.7750000000000004</v>
      </c>
      <c r="J21" s="79">
        <f>'NOTAS 3 ER TRIMESTRE'!N20</f>
        <v>10</v>
      </c>
      <c r="K21" s="80">
        <f t="shared" si="3"/>
        <v>0.5</v>
      </c>
      <c r="L21" s="79">
        <f>'NOTAS 3 ER TRIMESTRE'!O20</f>
        <v>4</v>
      </c>
      <c r="M21" s="80">
        <f t="shared" si="4"/>
        <v>0.2</v>
      </c>
      <c r="N21" s="81">
        <f t="shared" si="5"/>
        <v>0.7</v>
      </c>
      <c r="O21" s="82">
        <f t="shared" si="6"/>
        <v>9.4749999999999996</v>
      </c>
      <c r="P21" s="83" t="str">
        <f t="shared" si="7"/>
        <v>A-</v>
      </c>
      <c r="Q21" s="122" t="str">
        <f t="shared" si="8"/>
        <v>APROBADO</v>
      </c>
      <c r="R21" s="72"/>
      <c r="S21" s="72"/>
      <c r="T21" s="72"/>
    </row>
    <row r="22" spans="1:20" ht="16.8" thickTop="1" thickBot="1">
      <c r="A22" s="77">
        <v>7</v>
      </c>
      <c r="B22" s="78" t="str">
        <f>DATOS!B18</f>
        <v>COYAGO YUGCHA JOSTIN ISRAEL</v>
      </c>
      <c r="C22" s="79">
        <f>'NOTAS 3 ER TRIMESTRE'!F21</f>
        <v>9.5</v>
      </c>
      <c r="D22" s="79" t="str">
        <f>'NOTAS 3 ER TRIMESTRE'!G21</f>
        <v>A+</v>
      </c>
      <c r="E22" s="80">
        <f t="shared" si="0"/>
        <v>4.2750000000000004</v>
      </c>
      <c r="F22" s="79">
        <f>'NOTAS 3 ER TRIMESTRE'!L21</f>
        <v>10</v>
      </c>
      <c r="G22" s="79" t="str">
        <f>'NOTAS 3 ER TRIMESTRE'!M21</f>
        <v>A+</v>
      </c>
      <c r="H22" s="80">
        <f t="shared" si="1"/>
        <v>4.5</v>
      </c>
      <c r="I22" s="81">
        <f t="shared" si="2"/>
        <v>8.7750000000000004</v>
      </c>
      <c r="J22" s="79">
        <f>'NOTAS 3 ER TRIMESTRE'!N21</f>
        <v>10</v>
      </c>
      <c r="K22" s="80">
        <f t="shared" si="3"/>
        <v>0.5</v>
      </c>
      <c r="L22" s="79">
        <f>'NOTAS 3 ER TRIMESTRE'!O21</f>
        <v>7</v>
      </c>
      <c r="M22" s="80">
        <f t="shared" si="4"/>
        <v>0.35000000000000003</v>
      </c>
      <c r="N22" s="81">
        <f t="shared" si="5"/>
        <v>0.85000000000000009</v>
      </c>
      <c r="O22" s="82">
        <f t="shared" si="6"/>
        <v>9.625</v>
      </c>
      <c r="P22" s="83" t="str">
        <f t="shared" si="7"/>
        <v>A+</v>
      </c>
      <c r="Q22" s="122" t="str">
        <f t="shared" si="8"/>
        <v>APROBADO</v>
      </c>
      <c r="R22" s="72"/>
      <c r="S22" s="72"/>
      <c r="T22" s="72"/>
    </row>
    <row r="23" spans="1:20" ht="16.8" thickTop="1" thickBot="1">
      <c r="A23" s="77">
        <v>8</v>
      </c>
      <c r="B23" s="78" t="str">
        <f>DATOS!B19</f>
        <v>GUARANDA AGUIAR ANDRES SEBASTIAN</v>
      </c>
      <c r="C23" s="79">
        <f>'NOTAS 3 ER TRIMESTRE'!F22</f>
        <v>9.5</v>
      </c>
      <c r="D23" s="79" t="str">
        <f>'NOTAS 3 ER TRIMESTRE'!G22</f>
        <v>A+</v>
      </c>
      <c r="E23" s="80">
        <f t="shared" si="0"/>
        <v>4.2750000000000004</v>
      </c>
      <c r="F23" s="79">
        <f>'NOTAS 3 ER TRIMESTRE'!L22</f>
        <v>10</v>
      </c>
      <c r="G23" s="79" t="str">
        <f>'NOTAS 3 ER TRIMESTRE'!M22</f>
        <v>A+</v>
      </c>
      <c r="H23" s="80">
        <f t="shared" si="1"/>
        <v>4.5</v>
      </c>
      <c r="I23" s="81">
        <f t="shared" si="2"/>
        <v>8.7750000000000004</v>
      </c>
      <c r="J23" s="79">
        <f>'NOTAS 3 ER TRIMESTRE'!N22</f>
        <v>10</v>
      </c>
      <c r="K23" s="80">
        <f t="shared" si="3"/>
        <v>0.5</v>
      </c>
      <c r="L23" s="79">
        <f>'NOTAS 3 ER TRIMESTRE'!O22</f>
        <v>3</v>
      </c>
      <c r="M23" s="80">
        <f t="shared" si="4"/>
        <v>0.15000000000000002</v>
      </c>
      <c r="N23" s="81">
        <f t="shared" si="5"/>
        <v>0.65</v>
      </c>
      <c r="O23" s="82">
        <f t="shared" si="6"/>
        <v>9.4250000000000007</v>
      </c>
      <c r="P23" s="83" t="str">
        <f t="shared" si="7"/>
        <v>A-</v>
      </c>
      <c r="Q23" s="122" t="str">
        <f t="shared" si="8"/>
        <v>APROBADO</v>
      </c>
      <c r="R23" s="72"/>
      <c r="S23" s="72"/>
      <c r="T23" s="72"/>
    </row>
    <row r="24" spans="1:20" ht="16.8" thickTop="1" thickBot="1">
      <c r="A24" s="77">
        <v>9</v>
      </c>
      <c r="B24" s="78" t="str">
        <f>DATOS!B20</f>
        <v>HUILCA QUINATOA JAVIER ALEXANDER</v>
      </c>
      <c r="C24" s="79">
        <f>'NOTAS 3 ER TRIMESTRE'!F23</f>
        <v>8.5</v>
      </c>
      <c r="D24" s="79" t="str">
        <f>'NOTAS 3 ER TRIMESTRE'!G23</f>
        <v>A-</v>
      </c>
      <c r="E24" s="80">
        <f t="shared" si="0"/>
        <v>3.8250000000000002</v>
      </c>
      <c r="F24" s="79">
        <f>'NOTAS 3 ER TRIMESTRE'!L23</f>
        <v>7</v>
      </c>
      <c r="G24" s="79" t="str">
        <f>'NOTAS 3 ER TRIMESTRE'!M23</f>
        <v>B-</v>
      </c>
      <c r="H24" s="80">
        <f t="shared" si="1"/>
        <v>3.15</v>
      </c>
      <c r="I24" s="81">
        <f t="shared" si="2"/>
        <v>6.9749999999999996</v>
      </c>
      <c r="J24" s="79">
        <f>'NOTAS 3 ER TRIMESTRE'!N23</f>
        <v>10</v>
      </c>
      <c r="K24" s="80">
        <f t="shared" si="3"/>
        <v>0.5</v>
      </c>
      <c r="L24" s="79">
        <f>'NOTAS 3 ER TRIMESTRE'!O23</f>
        <v>5</v>
      </c>
      <c r="M24" s="80">
        <f t="shared" si="4"/>
        <v>0.25</v>
      </c>
      <c r="N24" s="81">
        <f t="shared" si="5"/>
        <v>0.75</v>
      </c>
      <c r="O24" s="82">
        <f t="shared" si="6"/>
        <v>7.7249999999999996</v>
      </c>
      <c r="P24" s="83" t="str">
        <f t="shared" si="7"/>
        <v>B+</v>
      </c>
      <c r="Q24" s="122" t="str">
        <f t="shared" si="8"/>
        <v>APROBADO</v>
      </c>
      <c r="R24" s="72"/>
      <c r="S24" s="72"/>
      <c r="T24" s="72"/>
    </row>
    <row r="25" spans="1:20" ht="16.8" thickTop="1" thickBot="1">
      <c r="A25" s="77">
        <v>10</v>
      </c>
      <c r="B25" s="78" t="str">
        <f>DATOS!B21</f>
        <v>IZA YUGSI KATY ALEXANDRA</v>
      </c>
      <c r="C25" s="79">
        <f>'NOTAS 3 ER TRIMESTRE'!F24</f>
        <v>8.5</v>
      </c>
      <c r="D25" s="79" t="str">
        <f>'NOTAS 3 ER TRIMESTRE'!G24</f>
        <v>A-</v>
      </c>
      <c r="E25" s="80">
        <f t="shared" si="0"/>
        <v>3.8250000000000002</v>
      </c>
      <c r="F25" s="79">
        <f>'NOTAS 3 ER TRIMESTRE'!L24</f>
        <v>10</v>
      </c>
      <c r="G25" s="79" t="str">
        <f>'NOTAS 3 ER TRIMESTRE'!M24</f>
        <v>A+</v>
      </c>
      <c r="H25" s="80">
        <f t="shared" si="1"/>
        <v>4.5</v>
      </c>
      <c r="I25" s="81">
        <f t="shared" si="2"/>
        <v>8.3249999999999993</v>
      </c>
      <c r="J25" s="79">
        <f>'NOTAS 3 ER TRIMESTRE'!N24</f>
        <v>10</v>
      </c>
      <c r="K25" s="80">
        <f t="shared" si="3"/>
        <v>0.5</v>
      </c>
      <c r="L25" s="79">
        <f>'NOTAS 3 ER TRIMESTRE'!O24</f>
        <v>8</v>
      </c>
      <c r="M25" s="80">
        <f t="shared" si="4"/>
        <v>0.4</v>
      </c>
      <c r="N25" s="81">
        <f t="shared" si="5"/>
        <v>0.9</v>
      </c>
      <c r="O25" s="82">
        <f t="shared" si="6"/>
        <v>9.2249999999999996</v>
      </c>
      <c r="P25" s="83" t="str">
        <f t="shared" si="7"/>
        <v>A-</v>
      </c>
      <c r="Q25" s="122" t="str">
        <f t="shared" si="8"/>
        <v>APROBADO</v>
      </c>
      <c r="R25" s="72"/>
      <c r="S25" s="72"/>
      <c r="T25" s="72"/>
    </row>
    <row r="26" spans="1:20" ht="16.8" thickTop="1" thickBot="1">
      <c r="A26" s="77">
        <v>11</v>
      </c>
      <c r="B26" s="78" t="str">
        <f>DATOS!B22</f>
        <v>LEMA QUINATOA MARIA ELIZABETH</v>
      </c>
      <c r="C26" s="79">
        <f>'NOTAS 3 ER TRIMESTRE'!F25</f>
        <v>8</v>
      </c>
      <c r="D26" s="79" t="str">
        <f>'NOTAS 3 ER TRIMESTRE'!G25</f>
        <v>B+</v>
      </c>
      <c r="E26" s="80">
        <f t="shared" si="0"/>
        <v>3.6</v>
      </c>
      <c r="F26" s="79">
        <f>'NOTAS 3 ER TRIMESTRE'!L25</f>
        <v>9.5</v>
      </c>
      <c r="G26" s="79" t="str">
        <f>'NOTAS 3 ER TRIMESTRE'!M25</f>
        <v>A+</v>
      </c>
      <c r="H26" s="80">
        <f t="shared" si="1"/>
        <v>4.2750000000000004</v>
      </c>
      <c r="I26" s="81">
        <f t="shared" si="2"/>
        <v>7.875</v>
      </c>
      <c r="J26" s="79">
        <f>'NOTAS 3 ER TRIMESTRE'!N25</f>
        <v>10</v>
      </c>
      <c r="K26" s="80">
        <f t="shared" si="3"/>
        <v>0.5</v>
      </c>
      <c r="L26" s="79">
        <f>'NOTAS 3 ER TRIMESTRE'!O25</f>
        <v>7</v>
      </c>
      <c r="M26" s="80">
        <f t="shared" si="4"/>
        <v>0.35000000000000003</v>
      </c>
      <c r="N26" s="81">
        <f t="shared" si="5"/>
        <v>0.85000000000000009</v>
      </c>
      <c r="O26" s="82">
        <f t="shared" si="6"/>
        <v>8.7249999999999996</v>
      </c>
      <c r="P26" s="83" t="str">
        <f t="shared" si="7"/>
        <v>A-</v>
      </c>
      <c r="Q26" s="122" t="str">
        <f t="shared" si="8"/>
        <v>APROBADO</v>
      </c>
      <c r="R26" s="72"/>
      <c r="S26" s="72"/>
      <c r="T26" s="72"/>
    </row>
    <row r="27" spans="1:20" ht="16.8" thickTop="1" thickBot="1">
      <c r="A27" s="77">
        <v>12</v>
      </c>
      <c r="B27" s="78" t="str">
        <f>DATOS!B23</f>
        <v>LEMA VITURCO CARLOS DANIEL</v>
      </c>
      <c r="C27" s="79">
        <f>'NOTAS 3 ER TRIMESTRE'!F26</f>
        <v>7</v>
      </c>
      <c r="D27" s="79" t="str">
        <f>'NOTAS 3 ER TRIMESTRE'!G26</f>
        <v>B-</v>
      </c>
      <c r="E27" s="80">
        <f t="shared" si="0"/>
        <v>3.15</v>
      </c>
      <c r="F27" s="79">
        <f>'NOTAS 3 ER TRIMESTRE'!L26</f>
        <v>9</v>
      </c>
      <c r="G27" s="79" t="str">
        <f>'NOTAS 3 ER TRIMESTRE'!M26</f>
        <v>A-</v>
      </c>
      <c r="H27" s="80">
        <f t="shared" si="1"/>
        <v>4.05</v>
      </c>
      <c r="I27" s="81">
        <f t="shared" si="2"/>
        <v>7.1999999999999993</v>
      </c>
      <c r="J27" s="79">
        <f>'NOTAS 3 ER TRIMESTRE'!N26</f>
        <v>10</v>
      </c>
      <c r="K27" s="80">
        <f t="shared" si="3"/>
        <v>0.5</v>
      </c>
      <c r="L27" s="79">
        <f>'NOTAS 3 ER TRIMESTRE'!O26</f>
        <v>4</v>
      </c>
      <c r="M27" s="80">
        <f t="shared" si="4"/>
        <v>0.2</v>
      </c>
      <c r="N27" s="81">
        <f t="shared" si="5"/>
        <v>0.7</v>
      </c>
      <c r="O27" s="82">
        <f t="shared" si="6"/>
        <v>7.8999999999999995</v>
      </c>
      <c r="P27" s="83" t="str">
        <f t="shared" si="7"/>
        <v>B+</v>
      </c>
      <c r="Q27" s="122" t="str">
        <f t="shared" si="8"/>
        <v>APROBADO</v>
      </c>
      <c r="R27" s="72"/>
      <c r="S27" s="72"/>
      <c r="T27" s="72"/>
    </row>
    <row r="28" spans="1:20" ht="16.8" thickTop="1" thickBot="1">
      <c r="A28" s="77">
        <v>13</v>
      </c>
      <c r="B28" s="78" t="str">
        <f>DATOS!B24</f>
        <v>QUILUMBA BARBA ANGELES MICAELA</v>
      </c>
      <c r="C28" s="79">
        <f>'NOTAS 3 ER TRIMESTRE'!F27</f>
        <v>9</v>
      </c>
      <c r="D28" s="79" t="str">
        <f>'NOTAS 3 ER TRIMESTRE'!G27</f>
        <v>A-</v>
      </c>
      <c r="E28" s="80">
        <f t="shared" si="0"/>
        <v>4.05</v>
      </c>
      <c r="F28" s="79">
        <f>'NOTAS 3 ER TRIMESTRE'!L27</f>
        <v>10</v>
      </c>
      <c r="G28" s="79" t="str">
        <f>'NOTAS 3 ER TRIMESTRE'!M27</f>
        <v>A+</v>
      </c>
      <c r="H28" s="80">
        <f t="shared" si="1"/>
        <v>4.5</v>
      </c>
      <c r="I28" s="81">
        <f t="shared" si="2"/>
        <v>8.5500000000000007</v>
      </c>
      <c r="J28" s="79">
        <f>'NOTAS 3 ER TRIMESTRE'!N27</f>
        <v>10</v>
      </c>
      <c r="K28" s="80">
        <f t="shared" si="3"/>
        <v>0.5</v>
      </c>
      <c r="L28" s="79">
        <f>'NOTAS 3 ER TRIMESTRE'!O27</f>
        <v>6</v>
      </c>
      <c r="M28" s="80">
        <f t="shared" si="4"/>
        <v>0.30000000000000004</v>
      </c>
      <c r="N28" s="81">
        <f t="shared" si="5"/>
        <v>0.8</v>
      </c>
      <c r="O28" s="82">
        <f t="shared" si="6"/>
        <v>9.3500000000000014</v>
      </c>
      <c r="P28" s="83" t="str">
        <f t="shared" si="7"/>
        <v>A-</v>
      </c>
      <c r="Q28" s="122" t="str">
        <f t="shared" si="8"/>
        <v>APROBADO</v>
      </c>
      <c r="R28" s="72"/>
      <c r="S28" s="72"/>
      <c r="T28" s="72"/>
    </row>
    <row r="29" spans="1:20" ht="16.8" thickTop="1" thickBot="1">
      <c r="A29" s="77">
        <v>14</v>
      </c>
      <c r="B29" s="78" t="str">
        <f>DATOS!B25</f>
        <v>QUINATOA TOAPANTA ABRAHAM JOSUE</v>
      </c>
      <c r="C29" s="79">
        <f>'NOTAS 3 ER TRIMESTRE'!F28</f>
        <v>8.5</v>
      </c>
      <c r="D29" s="79" t="str">
        <f>'NOTAS 3 ER TRIMESTRE'!G28</f>
        <v>A-</v>
      </c>
      <c r="E29" s="80">
        <f t="shared" si="0"/>
        <v>3.8250000000000002</v>
      </c>
      <c r="F29" s="79">
        <f>'NOTAS 3 ER TRIMESTRE'!L28</f>
        <v>9.75</v>
      </c>
      <c r="G29" s="79" t="str">
        <f>'NOTAS 3 ER TRIMESTRE'!M28</f>
        <v>A+</v>
      </c>
      <c r="H29" s="80">
        <f t="shared" si="1"/>
        <v>4.3875000000000002</v>
      </c>
      <c r="I29" s="81">
        <f t="shared" si="2"/>
        <v>8.2125000000000004</v>
      </c>
      <c r="J29" s="79">
        <f>'NOTAS 3 ER TRIMESTRE'!N28</f>
        <v>10</v>
      </c>
      <c r="K29" s="80">
        <f t="shared" si="3"/>
        <v>0.5</v>
      </c>
      <c r="L29" s="79">
        <f>'NOTAS 3 ER TRIMESTRE'!O28</f>
        <v>8</v>
      </c>
      <c r="M29" s="80">
        <f t="shared" si="4"/>
        <v>0.4</v>
      </c>
      <c r="N29" s="81">
        <f t="shared" si="5"/>
        <v>0.9</v>
      </c>
      <c r="O29" s="82">
        <f t="shared" si="6"/>
        <v>9.1125000000000007</v>
      </c>
      <c r="P29" s="83" t="str">
        <f t="shared" si="7"/>
        <v>A-</v>
      </c>
      <c r="Q29" s="122" t="str">
        <f t="shared" si="8"/>
        <v>APROBADO</v>
      </c>
      <c r="R29" s="72"/>
      <c r="S29" s="72"/>
      <c r="T29" s="72"/>
    </row>
    <row r="30" spans="1:20" ht="16.8" thickTop="1" thickBot="1">
      <c r="A30" s="77">
        <v>15</v>
      </c>
      <c r="B30" s="78" t="str">
        <f>DATOS!B26</f>
        <v>TOAQUIZA CHANCUSIG HILDA ESMERALDA</v>
      </c>
      <c r="C30" s="79">
        <f>'NOTAS 3 ER TRIMESTRE'!F29</f>
        <v>8.5</v>
      </c>
      <c r="D30" s="79" t="str">
        <f>'NOTAS 3 ER TRIMESTRE'!G29</f>
        <v>A-</v>
      </c>
      <c r="E30" s="80">
        <f t="shared" si="0"/>
        <v>3.8250000000000002</v>
      </c>
      <c r="F30" s="79">
        <f>'NOTAS 3 ER TRIMESTRE'!L29</f>
        <v>10</v>
      </c>
      <c r="G30" s="79" t="str">
        <f>'NOTAS 3 ER TRIMESTRE'!M29</f>
        <v>A+</v>
      </c>
      <c r="H30" s="80">
        <f t="shared" si="1"/>
        <v>4.5</v>
      </c>
      <c r="I30" s="81">
        <f t="shared" si="2"/>
        <v>8.3249999999999993</v>
      </c>
      <c r="J30" s="79">
        <f>'NOTAS 3 ER TRIMESTRE'!N29</f>
        <v>10</v>
      </c>
      <c r="K30" s="80">
        <f t="shared" si="3"/>
        <v>0.5</v>
      </c>
      <c r="L30" s="79">
        <f>'NOTAS 3 ER TRIMESTRE'!O29</f>
        <v>7</v>
      </c>
      <c r="M30" s="80">
        <f t="shared" si="4"/>
        <v>0.35000000000000003</v>
      </c>
      <c r="N30" s="81">
        <f t="shared" si="5"/>
        <v>0.85000000000000009</v>
      </c>
      <c r="O30" s="82">
        <f t="shared" si="6"/>
        <v>9.1749999999999989</v>
      </c>
      <c r="P30" s="83" t="str">
        <f t="shared" si="7"/>
        <v>A-</v>
      </c>
      <c r="Q30" s="122" t="str">
        <f t="shared" si="8"/>
        <v>APROBADO</v>
      </c>
      <c r="R30" s="72"/>
      <c r="S30" s="72"/>
      <c r="T30" s="72"/>
    </row>
    <row r="31" spans="1:20" ht="16.8" thickTop="1" thickBot="1">
      <c r="A31" s="77">
        <v>16</v>
      </c>
      <c r="B31" s="78" t="str">
        <f>DATOS!B27</f>
        <v>VEGA YUGCHA JONATHAN PAÚL</v>
      </c>
      <c r="C31" s="79">
        <f>'NOTAS 3 ER TRIMESTRE'!F30</f>
        <v>7</v>
      </c>
      <c r="D31" s="79" t="str">
        <f>'NOTAS 3 ER TRIMESTRE'!G30</f>
        <v>B-</v>
      </c>
      <c r="E31" s="80">
        <f t="shared" si="0"/>
        <v>3.15</v>
      </c>
      <c r="F31" s="79">
        <f>'NOTAS 3 ER TRIMESTRE'!L30</f>
        <v>10</v>
      </c>
      <c r="G31" s="79" t="str">
        <f>'NOTAS 3 ER TRIMESTRE'!M30</f>
        <v>A+</v>
      </c>
      <c r="H31" s="80">
        <f t="shared" si="1"/>
        <v>4.5</v>
      </c>
      <c r="I31" s="81">
        <f t="shared" si="2"/>
        <v>7.65</v>
      </c>
      <c r="J31" s="79">
        <f>'NOTAS 3 ER TRIMESTRE'!N30</f>
        <v>10</v>
      </c>
      <c r="K31" s="80">
        <f t="shared" si="3"/>
        <v>0.5</v>
      </c>
      <c r="L31" s="79">
        <f>'NOTAS 3 ER TRIMESTRE'!O30</f>
        <v>4</v>
      </c>
      <c r="M31" s="80">
        <f t="shared" si="4"/>
        <v>0.2</v>
      </c>
      <c r="N31" s="81">
        <f t="shared" si="5"/>
        <v>0.7</v>
      </c>
      <c r="O31" s="82">
        <f t="shared" si="6"/>
        <v>8.35</v>
      </c>
      <c r="P31" s="83" t="str">
        <f t="shared" si="7"/>
        <v>B+</v>
      </c>
      <c r="Q31" s="122" t="str">
        <f t="shared" si="8"/>
        <v>APROBADO</v>
      </c>
      <c r="R31" s="72"/>
      <c r="S31" s="72"/>
      <c r="T31" s="72"/>
    </row>
    <row r="32" spans="1:20" ht="16.8" thickTop="1" thickBot="1">
      <c r="A32" s="77">
        <v>17</v>
      </c>
      <c r="B32" s="78" t="str">
        <f>DATOS!B28</f>
        <v>YANEZ ZAPATA KEVIN EDUARDO</v>
      </c>
      <c r="C32" s="79">
        <f>'NOTAS 3 ER TRIMESTRE'!F31</f>
        <v>8.5</v>
      </c>
      <c r="D32" s="79" t="str">
        <f>'NOTAS 3 ER TRIMESTRE'!G31</f>
        <v>A-</v>
      </c>
      <c r="E32" s="80">
        <f t="shared" si="0"/>
        <v>3.8250000000000002</v>
      </c>
      <c r="F32" s="79">
        <f>'NOTAS 3 ER TRIMESTRE'!L31</f>
        <v>8</v>
      </c>
      <c r="G32" s="79" t="str">
        <f>'NOTAS 3 ER TRIMESTRE'!M31</f>
        <v>B+</v>
      </c>
      <c r="H32" s="80">
        <f t="shared" si="1"/>
        <v>3.6</v>
      </c>
      <c r="I32" s="81">
        <f t="shared" si="2"/>
        <v>7.4250000000000007</v>
      </c>
      <c r="J32" s="79">
        <f>'NOTAS 3 ER TRIMESTRE'!N31</f>
        <v>10</v>
      </c>
      <c r="K32" s="80">
        <f t="shared" si="3"/>
        <v>0.5</v>
      </c>
      <c r="L32" s="79">
        <f>'NOTAS 3 ER TRIMESTRE'!O31</f>
        <v>7</v>
      </c>
      <c r="M32" s="80">
        <f t="shared" si="4"/>
        <v>0.35000000000000003</v>
      </c>
      <c r="N32" s="81">
        <f t="shared" si="5"/>
        <v>0.85000000000000009</v>
      </c>
      <c r="O32" s="82">
        <f t="shared" si="6"/>
        <v>8.2750000000000004</v>
      </c>
      <c r="P32" s="83" t="str">
        <f t="shared" si="7"/>
        <v>B+</v>
      </c>
      <c r="Q32" s="122" t="str">
        <f t="shared" si="8"/>
        <v>APROBADO</v>
      </c>
      <c r="R32" s="72"/>
      <c r="S32" s="72"/>
      <c r="T32" s="72"/>
    </row>
    <row r="33" spans="1:20" ht="16.8" thickTop="1" thickBot="1">
      <c r="A33" s="77">
        <v>18</v>
      </c>
      <c r="B33" s="78">
        <f>DATOS!B29</f>
        <v>0</v>
      </c>
      <c r="C33" s="79" t="e">
        <f>'NOTAS 3 ER TRIMESTRE'!F32</f>
        <v>#DIV/0!</v>
      </c>
      <c r="D33" s="79" t="e">
        <f>'NOTAS 3 ER TRIMESTRE'!G32</f>
        <v>#DIV/0!</v>
      </c>
      <c r="E33" s="80" t="e">
        <f t="shared" si="0"/>
        <v>#DIV/0!</v>
      </c>
      <c r="F33" s="79" t="e">
        <f>'NOTAS 3 ER TRIMESTRE'!L32</f>
        <v>#DIV/0!</v>
      </c>
      <c r="G33" s="79" t="e">
        <f>'NOTAS 3 ER TRIMESTRE'!M32</f>
        <v>#DIV/0!</v>
      </c>
      <c r="H33" s="80" t="e">
        <f t="shared" si="1"/>
        <v>#DIV/0!</v>
      </c>
      <c r="I33" s="81" t="e">
        <f t="shared" si="2"/>
        <v>#DIV/0!</v>
      </c>
      <c r="J33" s="79">
        <f>'NOTAS 3 ER TRIMESTRE'!N32</f>
        <v>0</v>
      </c>
      <c r="K33" s="80">
        <f t="shared" si="3"/>
        <v>0</v>
      </c>
      <c r="L33" s="79">
        <f>'NOTAS 3 ER TRIMESTRE'!O32</f>
        <v>0</v>
      </c>
      <c r="M33" s="80">
        <f t="shared" si="4"/>
        <v>0</v>
      </c>
      <c r="N33" s="81">
        <f t="shared" si="5"/>
        <v>0</v>
      </c>
      <c r="O33" s="82" t="e">
        <f t="shared" si="6"/>
        <v>#DIV/0!</v>
      </c>
      <c r="P33" s="83" t="e">
        <f t="shared" si="7"/>
        <v>#DIV/0!</v>
      </c>
      <c r="Q33" s="122" t="e">
        <f t="shared" si="8"/>
        <v>#DIV/0!</v>
      </c>
      <c r="R33" s="72"/>
      <c r="S33" s="72"/>
      <c r="T33" s="72"/>
    </row>
    <row r="34" spans="1:20" ht="16.8" thickTop="1" thickBot="1">
      <c r="A34" s="77">
        <v>19</v>
      </c>
      <c r="B34" s="78">
        <f>DATOS!B30</f>
        <v>0</v>
      </c>
      <c r="C34" s="79" t="e">
        <f>'NOTAS 3 ER TRIMESTRE'!F33</f>
        <v>#DIV/0!</v>
      </c>
      <c r="D34" s="79" t="e">
        <f>'NOTAS 3 ER TRIMESTRE'!G33</f>
        <v>#DIV/0!</v>
      </c>
      <c r="E34" s="80" t="e">
        <f t="shared" si="0"/>
        <v>#DIV/0!</v>
      </c>
      <c r="F34" s="79" t="e">
        <f>'NOTAS 3 ER TRIMESTRE'!L33</f>
        <v>#DIV/0!</v>
      </c>
      <c r="G34" s="79" t="e">
        <f>'NOTAS 3 ER TRIMESTRE'!M33</f>
        <v>#DIV/0!</v>
      </c>
      <c r="H34" s="80" t="e">
        <f t="shared" si="1"/>
        <v>#DIV/0!</v>
      </c>
      <c r="I34" s="81" t="e">
        <f t="shared" si="2"/>
        <v>#DIV/0!</v>
      </c>
      <c r="J34" s="79">
        <f>'NOTAS 3 ER TRIMESTRE'!N33</f>
        <v>0</v>
      </c>
      <c r="K34" s="80">
        <f t="shared" si="3"/>
        <v>0</v>
      </c>
      <c r="L34" s="79">
        <f>'NOTAS 3 ER TRIMESTRE'!O33</f>
        <v>0</v>
      </c>
      <c r="M34" s="80">
        <f t="shared" si="4"/>
        <v>0</v>
      </c>
      <c r="N34" s="81">
        <f t="shared" si="5"/>
        <v>0</v>
      </c>
      <c r="O34" s="82" t="e">
        <f t="shared" si="6"/>
        <v>#DIV/0!</v>
      </c>
      <c r="P34" s="83" t="e">
        <f t="shared" si="7"/>
        <v>#DIV/0!</v>
      </c>
      <c r="Q34" s="122" t="e">
        <f t="shared" si="8"/>
        <v>#DIV/0!</v>
      </c>
      <c r="R34" s="72"/>
      <c r="S34" s="72"/>
      <c r="T34" s="72"/>
    </row>
    <row r="35" spans="1:20" ht="16.8" thickTop="1" thickBot="1">
      <c r="A35" s="77">
        <v>20</v>
      </c>
      <c r="B35" s="78">
        <f>DATOS!B31</f>
        <v>0</v>
      </c>
      <c r="C35" s="79" t="e">
        <f>'NOTAS 3 ER TRIMESTRE'!F34</f>
        <v>#DIV/0!</v>
      </c>
      <c r="D35" s="79" t="e">
        <f>'NOTAS 3 ER TRIMESTRE'!G34</f>
        <v>#DIV/0!</v>
      </c>
      <c r="E35" s="80" t="e">
        <f t="shared" si="0"/>
        <v>#DIV/0!</v>
      </c>
      <c r="F35" s="79" t="e">
        <f>'NOTAS 3 ER TRIMESTRE'!L34</f>
        <v>#DIV/0!</v>
      </c>
      <c r="G35" s="79" t="e">
        <f>'NOTAS 3 ER TRIMESTRE'!M34</f>
        <v>#DIV/0!</v>
      </c>
      <c r="H35" s="80" t="e">
        <f t="shared" si="1"/>
        <v>#DIV/0!</v>
      </c>
      <c r="I35" s="81" t="e">
        <f t="shared" si="2"/>
        <v>#DIV/0!</v>
      </c>
      <c r="J35" s="79">
        <f>'NOTAS 3 ER TRIMESTRE'!N34</f>
        <v>0</v>
      </c>
      <c r="K35" s="80">
        <f t="shared" si="3"/>
        <v>0</v>
      </c>
      <c r="L35" s="79">
        <f>'NOTAS 3 ER TRIMESTRE'!O34</f>
        <v>0</v>
      </c>
      <c r="M35" s="80">
        <f t="shared" si="4"/>
        <v>0</v>
      </c>
      <c r="N35" s="81">
        <f t="shared" si="5"/>
        <v>0</v>
      </c>
      <c r="O35" s="82" t="e">
        <f t="shared" si="6"/>
        <v>#DIV/0!</v>
      </c>
      <c r="P35" s="83" t="e">
        <f t="shared" si="7"/>
        <v>#DIV/0!</v>
      </c>
      <c r="Q35" s="122" t="e">
        <f t="shared" si="8"/>
        <v>#DIV/0!</v>
      </c>
      <c r="R35" s="72"/>
      <c r="S35" s="72"/>
      <c r="T35" s="72"/>
    </row>
    <row r="36" spans="1:20" ht="16.8" thickTop="1" thickBot="1">
      <c r="A36" s="77">
        <v>21</v>
      </c>
      <c r="B36" s="78">
        <f>DATOS!B32</f>
        <v>0</v>
      </c>
      <c r="C36" s="79" t="e">
        <f>'NOTAS 3 ER TRIMESTRE'!F35</f>
        <v>#DIV/0!</v>
      </c>
      <c r="D36" s="79" t="e">
        <f>'NOTAS 3 ER TRIMESTRE'!G35</f>
        <v>#DIV/0!</v>
      </c>
      <c r="E36" s="80" t="e">
        <f t="shared" si="0"/>
        <v>#DIV/0!</v>
      </c>
      <c r="F36" s="79" t="e">
        <f>'NOTAS 3 ER TRIMESTRE'!L35</f>
        <v>#DIV/0!</v>
      </c>
      <c r="G36" s="79" t="e">
        <f>'NOTAS 3 ER TRIMESTRE'!M35</f>
        <v>#DIV/0!</v>
      </c>
      <c r="H36" s="80" t="e">
        <f t="shared" si="1"/>
        <v>#DIV/0!</v>
      </c>
      <c r="I36" s="81" t="e">
        <f t="shared" si="2"/>
        <v>#DIV/0!</v>
      </c>
      <c r="J36" s="79">
        <f>'NOTAS 3 ER TRIMESTRE'!N35</f>
        <v>0</v>
      </c>
      <c r="K36" s="80">
        <f t="shared" si="3"/>
        <v>0</v>
      </c>
      <c r="L36" s="79">
        <f>'NOTAS 3 ER TRIMESTRE'!O35</f>
        <v>0</v>
      </c>
      <c r="M36" s="80">
        <f t="shared" si="4"/>
        <v>0</v>
      </c>
      <c r="N36" s="81">
        <f t="shared" si="5"/>
        <v>0</v>
      </c>
      <c r="O36" s="82" t="e">
        <f t="shared" si="6"/>
        <v>#DIV/0!</v>
      </c>
      <c r="P36" s="83" t="e">
        <f t="shared" si="7"/>
        <v>#DIV/0!</v>
      </c>
      <c r="Q36" s="122" t="e">
        <f t="shared" si="8"/>
        <v>#DIV/0!</v>
      </c>
      <c r="R36" s="72"/>
      <c r="S36" s="72"/>
      <c r="T36" s="72"/>
    </row>
    <row r="37" spans="1:20" ht="16.8" thickTop="1" thickBot="1">
      <c r="A37" s="77">
        <v>22</v>
      </c>
      <c r="B37" s="78">
        <f>DATOS!B33</f>
        <v>0</v>
      </c>
      <c r="C37" s="79" t="e">
        <f>'NOTAS 3 ER TRIMESTRE'!F36</f>
        <v>#DIV/0!</v>
      </c>
      <c r="D37" s="79" t="e">
        <f>'NOTAS 3 ER TRIMESTRE'!G36</f>
        <v>#DIV/0!</v>
      </c>
      <c r="E37" s="80" t="e">
        <f t="shared" si="0"/>
        <v>#DIV/0!</v>
      </c>
      <c r="F37" s="79" t="e">
        <f>'NOTAS 3 ER TRIMESTRE'!L36</f>
        <v>#DIV/0!</v>
      </c>
      <c r="G37" s="79" t="e">
        <f>'NOTAS 3 ER TRIMESTRE'!M36</f>
        <v>#DIV/0!</v>
      </c>
      <c r="H37" s="80" t="e">
        <f t="shared" si="1"/>
        <v>#DIV/0!</v>
      </c>
      <c r="I37" s="81" t="e">
        <f t="shared" si="2"/>
        <v>#DIV/0!</v>
      </c>
      <c r="J37" s="79">
        <f>'NOTAS 3 ER TRIMESTRE'!N36</f>
        <v>0</v>
      </c>
      <c r="K37" s="80">
        <f t="shared" si="3"/>
        <v>0</v>
      </c>
      <c r="L37" s="79">
        <f>'NOTAS 3 ER TRIMESTRE'!O36</f>
        <v>0</v>
      </c>
      <c r="M37" s="80">
        <f t="shared" si="4"/>
        <v>0</v>
      </c>
      <c r="N37" s="81">
        <f t="shared" si="5"/>
        <v>0</v>
      </c>
      <c r="O37" s="82" t="e">
        <f t="shared" si="6"/>
        <v>#DIV/0!</v>
      </c>
      <c r="P37" s="83" t="e">
        <f t="shared" si="7"/>
        <v>#DIV/0!</v>
      </c>
      <c r="Q37" s="122" t="e">
        <f t="shared" si="8"/>
        <v>#DIV/0!</v>
      </c>
      <c r="R37" s="72"/>
      <c r="S37" s="72"/>
      <c r="T37" s="72"/>
    </row>
    <row r="38" spans="1:20" ht="16.8" thickTop="1" thickBot="1">
      <c r="A38" s="77">
        <v>23</v>
      </c>
      <c r="B38" s="78">
        <f>DATOS!B34</f>
        <v>0</v>
      </c>
      <c r="C38" s="79" t="e">
        <f>'NOTAS 3 ER TRIMESTRE'!F37</f>
        <v>#DIV/0!</v>
      </c>
      <c r="D38" s="79" t="e">
        <f>'NOTAS 3 ER TRIMESTRE'!G37</f>
        <v>#DIV/0!</v>
      </c>
      <c r="E38" s="80" t="e">
        <f t="shared" si="0"/>
        <v>#DIV/0!</v>
      </c>
      <c r="F38" s="79" t="e">
        <f>'NOTAS 3 ER TRIMESTRE'!L37</f>
        <v>#DIV/0!</v>
      </c>
      <c r="G38" s="79" t="e">
        <f>'NOTAS 3 ER TRIMESTRE'!M37</f>
        <v>#DIV/0!</v>
      </c>
      <c r="H38" s="80" t="e">
        <f t="shared" si="1"/>
        <v>#DIV/0!</v>
      </c>
      <c r="I38" s="81" t="e">
        <f t="shared" si="2"/>
        <v>#DIV/0!</v>
      </c>
      <c r="J38" s="79">
        <f>'NOTAS 3 ER TRIMESTRE'!N37</f>
        <v>0</v>
      </c>
      <c r="K38" s="80">
        <f t="shared" si="3"/>
        <v>0</v>
      </c>
      <c r="L38" s="79">
        <f>'NOTAS 3 ER TRIMESTRE'!O37</f>
        <v>0</v>
      </c>
      <c r="M38" s="80">
        <f t="shared" si="4"/>
        <v>0</v>
      </c>
      <c r="N38" s="81">
        <f t="shared" si="5"/>
        <v>0</v>
      </c>
      <c r="O38" s="82" t="e">
        <f t="shared" si="6"/>
        <v>#DIV/0!</v>
      </c>
      <c r="P38" s="83" t="e">
        <f t="shared" si="7"/>
        <v>#DIV/0!</v>
      </c>
      <c r="Q38" s="122" t="e">
        <f t="shared" si="8"/>
        <v>#DIV/0!</v>
      </c>
      <c r="R38" s="72"/>
      <c r="S38" s="72"/>
      <c r="T38" s="72"/>
    </row>
    <row r="39" spans="1:20" ht="16.8" thickTop="1" thickBot="1">
      <c r="A39" s="77">
        <v>24</v>
      </c>
      <c r="B39" s="78">
        <f>DATOS!B35</f>
        <v>0</v>
      </c>
      <c r="C39" s="79" t="e">
        <f>'NOTAS 3 ER TRIMESTRE'!F38</f>
        <v>#DIV/0!</v>
      </c>
      <c r="D39" s="79" t="e">
        <f>'NOTAS 3 ER TRIMESTRE'!G38</f>
        <v>#DIV/0!</v>
      </c>
      <c r="E39" s="80" t="e">
        <f t="shared" si="0"/>
        <v>#DIV/0!</v>
      </c>
      <c r="F39" s="79" t="e">
        <f>'NOTAS 3 ER TRIMESTRE'!L38</f>
        <v>#DIV/0!</v>
      </c>
      <c r="G39" s="79" t="e">
        <f>'NOTAS 3 ER TRIMESTRE'!M38</f>
        <v>#DIV/0!</v>
      </c>
      <c r="H39" s="80" t="e">
        <f t="shared" si="1"/>
        <v>#DIV/0!</v>
      </c>
      <c r="I39" s="81" t="e">
        <f t="shared" si="2"/>
        <v>#DIV/0!</v>
      </c>
      <c r="J39" s="79">
        <f>'NOTAS 3 ER TRIMESTRE'!N38</f>
        <v>0</v>
      </c>
      <c r="K39" s="80">
        <f t="shared" si="3"/>
        <v>0</v>
      </c>
      <c r="L39" s="79">
        <f>'NOTAS 3 ER TRIMESTRE'!O38</f>
        <v>0</v>
      </c>
      <c r="M39" s="80">
        <f t="shared" si="4"/>
        <v>0</v>
      </c>
      <c r="N39" s="81">
        <f t="shared" si="5"/>
        <v>0</v>
      </c>
      <c r="O39" s="82" t="e">
        <f t="shared" si="6"/>
        <v>#DIV/0!</v>
      </c>
      <c r="P39" s="83" t="e">
        <f t="shared" si="7"/>
        <v>#DIV/0!</v>
      </c>
      <c r="Q39" s="122" t="e">
        <f t="shared" si="8"/>
        <v>#DIV/0!</v>
      </c>
      <c r="R39" s="72"/>
      <c r="S39" s="72"/>
      <c r="T39" s="72"/>
    </row>
    <row r="40" spans="1:20" ht="16.8" thickTop="1" thickBot="1">
      <c r="A40" s="77">
        <v>25</v>
      </c>
      <c r="B40" s="78">
        <f>DATOS!B36</f>
        <v>0</v>
      </c>
      <c r="C40" s="79" t="e">
        <f>'NOTAS 3 ER TRIMESTRE'!F39</f>
        <v>#DIV/0!</v>
      </c>
      <c r="D40" s="79" t="e">
        <f>'NOTAS 3 ER TRIMESTRE'!G39</f>
        <v>#DIV/0!</v>
      </c>
      <c r="E40" s="80" t="e">
        <f t="shared" si="0"/>
        <v>#DIV/0!</v>
      </c>
      <c r="F40" s="79" t="e">
        <f>'NOTAS 3 ER TRIMESTRE'!L39</f>
        <v>#DIV/0!</v>
      </c>
      <c r="G40" s="79" t="e">
        <f>'NOTAS 3 ER TRIMESTRE'!M39</f>
        <v>#DIV/0!</v>
      </c>
      <c r="H40" s="80" t="e">
        <f t="shared" si="1"/>
        <v>#DIV/0!</v>
      </c>
      <c r="I40" s="81" t="e">
        <f t="shared" si="2"/>
        <v>#DIV/0!</v>
      </c>
      <c r="J40" s="79">
        <f>'NOTAS 3 ER TRIMESTRE'!N39</f>
        <v>0</v>
      </c>
      <c r="K40" s="80">
        <f t="shared" si="3"/>
        <v>0</v>
      </c>
      <c r="L40" s="79">
        <f>'NOTAS 3 ER TRIMESTRE'!O39</f>
        <v>0</v>
      </c>
      <c r="M40" s="80">
        <f t="shared" si="4"/>
        <v>0</v>
      </c>
      <c r="N40" s="81">
        <f t="shared" si="5"/>
        <v>0</v>
      </c>
      <c r="O40" s="82" t="e">
        <f t="shared" si="6"/>
        <v>#DIV/0!</v>
      </c>
      <c r="P40" s="83" t="e">
        <f t="shared" si="7"/>
        <v>#DIV/0!</v>
      </c>
      <c r="Q40" s="122" t="e">
        <f t="shared" si="8"/>
        <v>#DIV/0!</v>
      </c>
      <c r="R40" s="72"/>
      <c r="S40" s="72"/>
      <c r="T40" s="72"/>
    </row>
    <row r="41" spans="1:20" ht="16.8" thickTop="1" thickBot="1">
      <c r="A41" s="77">
        <v>26</v>
      </c>
      <c r="B41" s="78">
        <f>DATOS!B37</f>
        <v>0</v>
      </c>
      <c r="C41" s="79" t="e">
        <f>'NOTAS 3 ER TRIMESTRE'!F40</f>
        <v>#DIV/0!</v>
      </c>
      <c r="D41" s="79" t="e">
        <f>'NOTAS 3 ER TRIMESTRE'!G40</f>
        <v>#DIV/0!</v>
      </c>
      <c r="E41" s="80" t="e">
        <f t="shared" si="0"/>
        <v>#DIV/0!</v>
      </c>
      <c r="F41" s="79" t="e">
        <f>'NOTAS 3 ER TRIMESTRE'!L40</f>
        <v>#DIV/0!</v>
      </c>
      <c r="G41" s="79" t="e">
        <f>'NOTAS 3 ER TRIMESTRE'!M40</f>
        <v>#DIV/0!</v>
      </c>
      <c r="H41" s="80" t="e">
        <f t="shared" si="1"/>
        <v>#DIV/0!</v>
      </c>
      <c r="I41" s="81" t="e">
        <f t="shared" si="2"/>
        <v>#DIV/0!</v>
      </c>
      <c r="J41" s="79">
        <f>'NOTAS 3 ER TRIMESTRE'!N40</f>
        <v>0</v>
      </c>
      <c r="K41" s="80">
        <f t="shared" si="3"/>
        <v>0</v>
      </c>
      <c r="L41" s="79">
        <f>'NOTAS 3 ER TRIMESTRE'!O40</f>
        <v>0</v>
      </c>
      <c r="M41" s="80">
        <f t="shared" si="4"/>
        <v>0</v>
      </c>
      <c r="N41" s="81">
        <f t="shared" si="5"/>
        <v>0</v>
      </c>
      <c r="O41" s="82" t="e">
        <f t="shared" si="6"/>
        <v>#DIV/0!</v>
      </c>
      <c r="P41" s="83" t="e">
        <f t="shared" si="7"/>
        <v>#DIV/0!</v>
      </c>
      <c r="Q41" s="122" t="e">
        <f t="shared" si="8"/>
        <v>#DIV/0!</v>
      </c>
      <c r="R41" s="72"/>
      <c r="S41" s="72"/>
      <c r="T41" s="72"/>
    </row>
    <row r="42" spans="1:20" ht="16.8" thickTop="1" thickBot="1">
      <c r="A42" s="77">
        <v>27</v>
      </c>
      <c r="B42" s="78">
        <f>DATOS!B38</f>
        <v>0</v>
      </c>
      <c r="C42" s="79" t="e">
        <f>'NOTAS 3 ER TRIMESTRE'!F41</f>
        <v>#DIV/0!</v>
      </c>
      <c r="D42" s="79" t="e">
        <f>'NOTAS 3 ER TRIMESTRE'!G41</f>
        <v>#DIV/0!</v>
      </c>
      <c r="E42" s="80" t="e">
        <f t="shared" si="0"/>
        <v>#DIV/0!</v>
      </c>
      <c r="F42" s="79" t="e">
        <f>'NOTAS 3 ER TRIMESTRE'!L41</f>
        <v>#DIV/0!</v>
      </c>
      <c r="G42" s="79" t="e">
        <f>'NOTAS 3 ER TRIMESTRE'!M41</f>
        <v>#DIV/0!</v>
      </c>
      <c r="H42" s="80" t="e">
        <f t="shared" si="1"/>
        <v>#DIV/0!</v>
      </c>
      <c r="I42" s="81" t="e">
        <f t="shared" si="2"/>
        <v>#DIV/0!</v>
      </c>
      <c r="J42" s="79">
        <f>'NOTAS 3 ER TRIMESTRE'!N41</f>
        <v>0</v>
      </c>
      <c r="K42" s="80">
        <f t="shared" si="3"/>
        <v>0</v>
      </c>
      <c r="L42" s="79">
        <f>'NOTAS 3 ER TRIMESTRE'!O41</f>
        <v>0</v>
      </c>
      <c r="M42" s="80">
        <f t="shared" si="4"/>
        <v>0</v>
      </c>
      <c r="N42" s="81">
        <f t="shared" si="5"/>
        <v>0</v>
      </c>
      <c r="O42" s="82" t="e">
        <f t="shared" si="6"/>
        <v>#DIV/0!</v>
      </c>
      <c r="P42" s="83" t="e">
        <f t="shared" si="7"/>
        <v>#DIV/0!</v>
      </c>
      <c r="Q42" s="122" t="e">
        <f t="shared" si="8"/>
        <v>#DIV/0!</v>
      </c>
      <c r="R42" s="72"/>
      <c r="S42" s="72"/>
      <c r="T42" s="72"/>
    </row>
    <row r="43" spans="1:20" ht="16.8" thickTop="1" thickBot="1">
      <c r="A43" s="77">
        <v>28</v>
      </c>
      <c r="B43" s="78">
        <f>DATOS!B39</f>
        <v>0</v>
      </c>
      <c r="C43" s="79" t="e">
        <f>'NOTAS 3 ER TRIMESTRE'!F42</f>
        <v>#DIV/0!</v>
      </c>
      <c r="D43" s="79" t="e">
        <f>'NOTAS 3 ER TRIMESTRE'!G42</f>
        <v>#DIV/0!</v>
      </c>
      <c r="E43" s="80" t="e">
        <f t="shared" si="0"/>
        <v>#DIV/0!</v>
      </c>
      <c r="F43" s="79" t="e">
        <f>'NOTAS 3 ER TRIMESTRE'!L42</f>
        <v>#DIV/0!</v>
      </c>
      <c r="G43" s="79" t="e">
        <f>'NOTAS 3 ER TRIMESTRE'!M42</f>
        <v>#DIV/0!</v>
      </c>
      <c r="H43" s="80" t="e">
        <f t="shared" si="1"/>
        <v>#DIV/0!</v>
      </c>
      <c r="I43" s="81" t="e">
        <f t="shared" si="2"/>
        <v>#DIV/0!</v>
      </c>
      <c r="J43" s="79">
        <f>'NOTAS 3 ER TRIMESTRE'!N42</f>
        <v>0</v>
      </c>
      <c r="K43" s="80">
        <f t="shared" si="3"/>
        <v>0</v>
      </c>
      <c r="L43" s="79">
        <f>'NOTAS 3 ER TRIMESTRE'!O42</f>
        <v>0</v>
      </c>
      <c r="M43" s="80">
        <f t="shared" si="4"/>
        <v>0</v>
      </c>
      <c r="N43" s="81">
        <f t="shared" si="5"/>
        <v>0</v>
      </c>
      <c r="O43" s="82" t="e">
        <f t="shared" si="6"/>
        <v>#DIV/0!</v>
      </c>
      <c r="P43" s="83" t="e">
        <f t="shared" si="7"/>
        <v>#DIV/0!</v>
      </c>
      <c r="Q43" s="122" t="e">
        <f t="shared" si="8"/>
        <v>#DIV/0!</v>
      </c>
      <c r="R43" s="72"/>
      <c r="S43" s="72"/>
      <c r="T43" s="72"/>
    </row>
    <row r="44" spans="1:20" ht="16.8" thickTop="1" thickBot="1">
      <c r="A44" s="77">
        <v>29</v>
      </c>
      <c r="B44" s="78">
        <f>DATOS!B40</f>
        <v>0</v>
      </c>
      <c r="C44" s="79" t="e">
        <f>'NOTAS 3 ER TRIMESTRE'!F43</f>
        <v>#DIV/0!</v>
      </c>
      <c r="D44" s="79" t="e">
        <f>'NOTAS 3 ER TRIMESTRE'!G43</f>
        <v>#DIV/0!</v>
      </c>
      <c r="E44" s="80" t="e">
        <f t="shared" si="0"/>
        <v>#DIV/0!</v>
      </c>
      <c r="F44" s="79" t="e">
        <f>'NOTAS 3 ER TRIMESTRE'!L43</f>
        <v>#DIV/0!</v>
      </c>
      <c r="G44" s="79" t="e">
        <f>'NOTAS 3 ER TRIMESTRE'!M43</f>
        <v>#DIV/0!</v>
      </c>
      <c r="H44" s="80" t="e">
        <f t="shared" si="1"/>
        <v>#DIV/0!</v>
      </c>
      <c r="I44" s="81" t="e">
        <f t="shared" si="2"/>
        <v>#DIV/0!</v>
      </c>
      <c r="J44" s="79">
        <f>'NOTAS 3 ER TRIMESTRE'!N43</f>
        <v>0</v>
      </c>
      <c r="K44" s="80">
        <f t="shared" si="3"/>
        <v>0</v>
      </c>
      <c r="L44" s="79">
        <f>'NOTAS 3 ER TRIMESTRE'!O43</f>
        <v>0</v>
      </c>
      <c r="M44" s="80">
        <f t="shared" si="4"/>
        <v>0</v>
      </c>
      <c r="N44" s="81">
        <f t="shared" si="5"/>
        <v>0</v>
      </c>
      <c r="O44" s="82" t="e">
        <f t="shared" si="6"/>
        <v>#DIV/0!</v>
      </c>
      <c r="P44" s="83" t="e">
        <f t="shared" si="7"/>
        <v>#DIV/0!</v>
      </c>
      <c r="Q44" s="122" t="e">
        <f t="shared" si="8"/>
        <v>#DIV/0!</v>
      </c>
      <c r="R44" s="72"/>
      <c r="S44" s="72"/>
      <c r="T44" s="72"/>
    </row>
    <row r="45" spans="1:20" ht="16.8" thickTop="1" thickBot="1">
      <c r="A45" s="77">
        <v>30</v>
      </c>
      <c r="B45" s="78">
        <f>DATOS!B41</f>
        <v>0</v>
      </c>
      <c r="C45" s="79" t="e">
        <f>'NOTAS 3 ER TRIMESTRE'!F44</f>
        <v>#DIV/0!</v>
      </c>
      <c r="D45" s="79" t="e">
        <f>'NOTAS 3 ER TRIMESTRE'!G44</f>
        <v>#DIV/0!</v>
      </c>
      <c r="E45" s="80" t="e">
        <f t="shared" si="0"/>
        <v>#DIV/0!</v>
      </c>
      <c r="F45" s="79" t="e">
        <f>'NOTAS 3 ER TRIMESTRE'!L44</f>
        <v>#DIV/0!</v>
      </c>
      <c r="G45" s="79" t="e">
        <f>'NOTAS 3 ER TRIMESTRE'!M44</f>
        <v>#DIV/0!</v>
      </c>
      <c r="H45" s="80" t="e">
        <f t="shared" si="1"/>
        <v>#DIV/0!</v>
      </c>
      <c r="I45" s="81" t="e">
        <f t="shared" si="2"/>
        <v>#DIV/0!</v>
      </c>
      <c r="J45" s="79">
        <f>'NOTAS 3 ER TRIMESTRE'!N44</f>
        <v>0</v>
      </c>
      <c r="K45" s="80">
        <f t="shared" si="3"/>
        <v>0</v>
      </c>
      <c r="L45" s="79">
        <f>'NOTAS 3 ER TRIMESTRE'!O44</f>
        <v>0</v>
      </c>
      <c r="M45" s="80">
        <f t="shared" si="4"/>
        <v>0</v>
      </c>
      <c r="N45" s="81">
        <f t="shared" si="5"/>
        <v>0</v>
      </c>
      <c r="O45" s="82" t="e">
        <f t="shared" si="6"/>
        <v>#DIV/0!</v>
      </c>
      <c r="P45" s="83" t="e">
        <f t="shared" si="7"/>
        <v>#DIV/0!</v>
      </c>
      <c r="Q45" s="122" t="e">
        <f t="shared" si="8"/>
        <v>#DIV/0!</v>
      </c>
      <c r="R45" s="72"/>
      <c r="S45" s="72"/>
      <c r="T45" s="72"/>
    </row>
    <row r="46" spans="1:20" ht="16.8" thickTop="1" thickBot="1">
      <c r="A46" s="77">
        <v>31</v>
      </c>
      <c r="B46" s="78">
        <f>DATOS!B42</f>
        <v>0</v>
      </c>
      <c r="C46" s="79" t="e">
        <f>'NOTAS 3 ER TRIMESTRE'!F45</f>
        <v>#DIV/0!</v>
      </c>
      <c r="D46" s="79" t="e">
        <f>'NOTAS 3 ER TRIMESTRE'!G45</f>
        <v>#DIV/0!</v>
      </c>
      <c r="E46" s="80" t="e">
        <f t="shared" si="0"/>
        <v>#DIV/0!</v>
      </c>
      <c r="F46" s="79" t="e">
        <f>'NOTAS 3 ER TRIMESTRE'!L45</f>
        <v>#DIV/0!</v>
      </c>
      <c r="G46" s="79" t="e">
        <f>'NOTAS 3 ER TRIMESTRE'!M45</f>
        <v>#DIV/0!</v>
      </c>
      <c r="H46" s="80" t="e">
        <f t="shared" si="1"/>
        <v>#DIV/0!</v>
      </c>
      <c r="I46" s="81" t="e">
        <f t="shared" si="2"/>
        <v>#DIV/0!</v>
      </c>
      <c r="J46" s="79">
        <f>'NOTAS 3 ER TRIMESTRE'!N45</f>
        <v>0</v>
      </c>
      <c r="K46" s="80">
        <f t="shared" si="3"/>
        <v>0</v>
      </c>
      <c r="L46" s="79">
        <f>'NOTAS 3 ER TRIMESTRE'!O45</f>
        <v>0</v>
      </c>
      <c r="M46" s="80">
        <f t="shared" si="4"/>
        <v>0</v>
      </c>
      <c r="N46" s="81">
        <f t="shared" si="5"/>
        <v>0</v>
      </c>
      <c r="O46" s="82" t="e">
        <f t="shared" si="6"/>
        <v>#DIV/0!</v>
      </c>
      <c r="P46" s="83" t="e">
        <f t="shared" si="7"/>
        <v>#DIV/0!</v>
      </c>
      <c r="Q46" s="122" t="e">
        <f t="shared" si="8"/>
        <v>#DIV/0!</v>
      </c>
      <c r="R46" s="72"/>
      <c r="S46" s="72"/>
      <c r="T46" s="72"/>
    </row>
    <row r="47" spans="1:20" ht="16.8" thickTop="1" thickBot="1">
      <c r="A47" s="77">
        <v>32</v>
      </c>
      <c r="B47" s="78">
        <f>DATOS!B43</f>
        <v>0</v>
      </c>
      <c r="C47" s="79" t="e">
        <f>'NOTAS 3 ER TRIMESTRE'!F46</f>
        <v>#DIV/0!</v>
      </c>
      <c r="D47" s="79" t="e">
        <f>'NOTAS 3 ER TRIMESTRE'!G46</f>
        <v>#DIV/0!</v>
      </c>
      <c r="E47" s="80" t="e">
        <f t="shared" si="0"/>
        <v>#DIV/0!</v>
      </c>
      <c r="F47" s="79" t="e">
        <f>'NOTAS 3 ER TRIMESTRE'!L46</f>
        <v>#DIV/0!</v>
      </c>
      <c r="G47" s="79" t="e">
        <f>'NOTAS 3 ER TRIMESTRE'!M46</f>
        <v>#DIV/0!</v>
      </c>
      <c r="H47" s="80" t="e">
        <f t="shared" si="1"/>
        <v>#DIV/0!</v>
      </c>
      <c r="I47" s="81" t="e">
        <f t="shared" si="2"/>
        <v>#DIV/0!</v>
      </c>
      <c r="J47" s="79">
        <f>'NOTAS 3 ER TRIMESTRE'!N46</f>
        <v>0</v>
      </c>
      <c r="K47" s="80">
        <f t="shared" si="3"/>
        <v>0</v>
      </c>
      <c r="L47" s="79">
        <f>'NOTAS 3 ER TRIMESTRE'!O46</f>
        <v>0</v>
      </c>
      <c r="M47" s="80">
        <f t="shared" si="4"/>
        <v>0</v>
      </c>
      <c r="N47" s="81">
        <f t="shared" si="5"/>
        <v>0</v>
      </c>
      <c r="O47" s="82" t="e">
        <f t="shared" si="6"/>
        <v>#DIV/0!</v>
      </c>
      <c r="P47" s="83" t="e">
        <f t="shared" si="7"/>
        <v>#DIV/0!</v>
      </c>
      <c r="Q47" s="122" t="e">
        <f t="shared" si="8"/>
        <v>#DIV/0!</v>
      </c>
      <c r="R47" s="72"/>
      <c r="S47" s="72"/>
      <c r="T47" s="72"/>
    </row>
    <row r="48" spans="1:20" ht="16.8" thickTop="1" thickBot="1">
      <c r="A48" s="77">
        <v>33</v>
      </c>
      <c r="B48" s="78">
        <f>DATOS!B44</f>
        <v>0</v>
      </c>
      <c r="C48" s="79" t="e">
        <f>'NOTAS 3 ER TRIMESTRE'!F47</f>
        <v>#DIV/0!</v>
      </c>
      <c r="D48" s="79" t="e">
        <f>'NOTAS 3 ER TRIMESTRE'!G47</f>
        <v>#DIV/0!</v>
      </c>
      <c r="E48" s="80" t="e">
        <f t="shared" si="0"/>
        <v>#DIV/0!</v>
      </c>
      <c r="F48" s="79" t="e">
        <f>'NOTAS 3 ER TRIMESTRE'!L47</f>
        <v>#DIV/0!</v>
      </c>
      <c r="G48" s="79" t="e">
        <f>'NOTAS 3 ER TRIMESTRE'!M47</f>
        <v>#DIV/0!</v>
      </c>
      <c r="H48" s="80" t="e">
        <f t="shared" si="1"/>
        <v>#DIV/0!</v>
      </c>
      <c r="I48" s="81" t="e">
        <f t="shared" si="2"/>
        <v>#DIV/0!</v>
      </c>
      <c r="J48" s="79">
        <f>'NOTAS 3 ER TRIMESTRE'!N47</f>
        <v>0</v>
      </c>
      <c r="K48" s="80">
        <f t="shared" si="3"/>
        <v>0</v>
      </c>
      <c r="L48" s="79">
        <f>'NOTAS 3 ER TRIMESTRE'!O47</f>
        <v>0</v>
      </c>
      <c r="M48" s="80">
        <f t="shared" si="4"/>
        <v>0</v>
      </c>
      <c r="N48" s="81">
        <f t="shared" si="5"/>
        <v>0</v>
      </c>
      <c r="O48" s="82" t="e">
        <f t="shared" si="6"/>
        <v>#DIV/0!</v>
      </c>
      <c r="P48" s="83" t="e">
        <f t="shared" si="7"/>
        <v>#DIV/0!</v>
      </c>
      <c r="Q48" s="122" t="e">
        <f t="shared" si="8"/>
        <v>#DIV/0!</v>
      </c>
      <c r="R48" s="72"/>
      <c r="S48" s="72"/>
      <c r="T48" s="72"/>
    </row>
    <row r="49" spans="1:20" ht="16.8" thickTop="1" thickBot="1">
      <c r="A49" s="77">
        <v>34</v>
      </c>
      <c r="B49" s="78">
        <f>DATOS!B45</f>
        <v>0</v>
      </c>
      <c r="C49" s="79" t="e">
        <f>'NOTAS 3 ER TRIMESTRE'!F48</f>
        <v>#DIV/0!</v>
      </c>
      <c r="D49" s="79" t="e">
        <f>'NOTAS 3 ER TRIMESTRE'!G48</f>
        <v>#DIV/0!</v>
      </c>
      <c r="E49" s="80" t="e">
        <f t="shared" si="0"/>
        <v>#DIV/0!</v>
      </c>
      <c r="F49" s="79" t="e">
        <f>'NOTAS 3 ER TRIMESTRE'!L48</f>
        <v>#DIV/0!</v>
      </c>
      <c r="G49" s="79" t="e">
        <f>'NOTAS 3 ER TRIMESTRE'!M48</f>
        <v>#DIV/0!</v>
      </c>
      <c r="H49" s="80" t="e">
        <f t="shared" si="1"/>
        <v>#DIV/0!</v>
      </c>
      <c r="I49" s="81" t="e">
        <f t="shared" si="2"/>
        <v>#DIV/0!</v>
      </c>
      <c r="J49" s="79">
        <f>'NOTAS 3 ER TRIMESTRE'!N48</f>
        <v>0</v>
      </c>
      <c r="K49" s="80">
        <f t="shared" si="3"/>
        <v>0</v>
      </c>
      <c r="L49" s="79">
        <f>'NOTAS 3 ER TRIMESTRE'!O48</f>
        <v>0</v>
      </c>
      <c r="M49" s="80">
        <f t="shared" si="4"/>
        <v>0</v>
      </c>
      <c r="N49" s="81">
        <f t="shared" si="5"/>
        <v>0</v>
      </c>
      <c r="O49" s="82" t="e">
        <f t="shared" si="6"/>
        <v>#DIV/0!</v>
      </c>
      <c r="P49" s="83" t="e">
        <f t="shared" si="7"/>
        <v>#DIV/0!</v>
      </c>
      <c r="Q49" s="122" t="e">
        <f t="shared" si="8"/>
        <v>#DIV/0!</v>
      </c>
      <c r="R49" s="72"/>
      <c r="S49" s="72"/>
      <c r="T49" s="72"/>
    </row>
    <row r="50" spans="1:20" ht="16.8" thickTop="1" thickBot="1">
      <c r="A50" s="77">
        <v>35</v>
      </c>
      <c r="B50" s="78">
        <f>DATOS!B46</f>
        <v>0</v>
      </c>
      <c r="C50" s="79" t="e">
        <f>'NOTAS 3 ER TRIMESTRE'!F49</f>
        <v>#DIV/0!</v>
      </c>
      <c r="D50" s="79" t="e">
        <f>'NOTAS 3 ER TRIMESTRE'!G49</f>
        <v>#DIV/0!</v>
      </c>
      <c r="E50" s="80" t="e">
        <f t="shared" si="0"/>
        <v>#DIV/0!</v>
      </c>
      <c r="F50" s="79" t="e">
        <f>'NOTAS 3 ER TRIMESTRE'!L49</f>
        <v>#DIV/0!</v>
      </c>
      <c r="G50" s="79" t="e">
        <f>'NOTAS 3 ER TRIMESTRE'!M49</f>
        <v>#DIV/0!</v>
      </c>
      <c r="H50" s="80" t="e">
        <f t="shared" si="1"/>
        <v>#DIV/0!</v>
      </c>
      <c r="I50" s="81" t="e">
        <f t="shared" si="2"/>
        <v>#DIV/0!</v>
      </c>
      <c r="J50" s="79">
        <f>'NOTAS 3 ER TRIMESTRE'!N49</f>
        <v>0</v>
      </c>
      <c r="K50" s="80">
        <f t="shared" si="3"/>
        <v>0</v>
      </c>
      <c r="L50" s="79">
        <f>'NOTAS 3 ER TRIMESTRE'!O49</f>
        <v>0</v>
      </c>
      <c r="M50" s="80">
        <f t="shared" si="4"/>
        <v>0</v>
      </c>
      <c r="N50" s="81">
        <f t="shared" si="5"/>
        <v>0</v>
      </c>
      <c r="O50" s="82" t="e">
        <f t="shared" si="6"/>
        <v>#DIV/0!</v>
      </c>
      <c r="P50" s="83" t="e">
        <f t="shared" si="7"/>
        <v>#DIV/0!</v>
      </c>
      <c r="Q50" s="122" t="e">
        <f t="shared" si="8"/>
        <v>#DIV/0!</v>
      </c>
      <c r="R50" s="72"/>
      <c r="S50" s="72"/>
      <c r="T50" s="72"/>
    </row>
    <row r="51" spans="1:20" ht="16.8" thickTop="1" thickBot="1">
      <c r="A51" s="77">
        <v>36</v>
      </c>
      <c r="B51" s="78">
        <f>DATOS!B47</f>
        <v>0</v>
      </c>
      <c r="C51" s="79" t="e">
        <f>'NOTAS 3 ER TRIMESTRE'!F50</f>
        <v>#DIV/0!</v>
      </c>
      <c r="D51" s="79" t="e">
        <f>'NOTAS 3 ER TRIMESTRE'!G50</f>
        <v>#DIV/0!</v>
      </c>
      <c r="E51" s="80" t="e">
        <f t="shared" si="0"/>
        <v>#DIV/0!</v>
      </c>
      <c r="F51" s="79" t="e">
        <f>'NOTAS 3 ER TRIMESTRE'!L50</f>
        <v>#DIV/0!</v>
      </c>
      <c r="G51" s="79" t="e">
        <f>'NOTAS 3 ER TRIMESTRE'!M50</f>
        <v>#DIV/0!</v>
      </c>
      <c r="H51" s="80" t="e">
        <f t="shared" si="1"/>
        <v>#DIV/0!</v>
      </c>
      <c r="I51" s="81" t="e">
        <f t="shared" si="2"/>
        <v>#DIV/0!</v>
      </c>
      <c r="J51" s="79">
        <f>'NOTAS 3 ER TRIMESTRE'!N50</f>
        <v>0</v>
      </c>
      <c r="K51" s="80">
        <f t="shared" si="3"/>
        <v>0</v>
      </c>
      <c r="L51" s="79">
        <f>'NOTAS 3 ER TRIMESTRE'!O50</f>
        <v>0</v>
      </c>
      <c r="M51" s="80">
        <f t="shared" si="4"/>
        <v>0</v>
      </c>
      <c r="N51" s="81">
        <f t="shared" si="5"/>
        <v>0</v>
      </c>
      <c r="O51" s="82" t="e">
        <f t="shared" si="6"/>
        <v>#DIV/0!</v>
      </c>
      <c r="P51" s="83" t="e">
        <f t="shared" si="7"/>
        <v>#DIV/0!</v>
      </c>
      <c r="Q51" s="122" t="e">
        <f t="shared" si="8"/>
        <v>#DIV/0!</v>
      </c>
      <c r="R51" s="72"/>
      <c r="S51" s="72"/>
      <c r="T51" s="72"/>
    </row>
    <row r="52" spans="1:20" ht="16.8" thickTop="1" thickBot="1">
      <c r="A52" s="77">
        <v>37</v>
      </c>
      <c r="B52" s="78">
        <f>DATOS!B48</f>
        <v>0</v>
      </c>
      <c r="C52" s="79" t="e">
        <f>'NOTAS 3 ER TRIMESTRE'!F51</f>
        <v>#DIV/0!</v>
      </c>
      <c r="D52" s="79" t="e">
        <f>'NOTAS 3 ER TRIMESTRE'!G51</f>
        <v>#DIV/0!</v>
      </c>
      <c r="E52" s="80" t="e">
        <f t="shared" si="0"/>
        <v>#DIV/0!</v>
      </c>
      <c r="F52" s="79" t="e">
        <f>'NOTAS 3 ER TRIMESTRE'!L51</f>
        <v>#DIV/0!</v>
      </c>
      <c r="G52" s="79" t="e">
        <f>'NOTAS 3 ER TRIMESTRE'!M51</f>
        <v>#DIV/0!</v>
      </c>
      <c r="H52" s="80" t="e">
        <f t="shared" si="1"/>
        <v>#DIV/0!</v>
      </c>
      <c r="I52" s="81" t="e">
        <f t="shared" si="2"/>
        <v>#DIV/0!</v>
      </c>
      <c r="J52" s="79">
        <f>'NOTAS 3 ER TRIMESTRE'!N51</f>
        <v>0</v>
      </c>
      <c r="K52" s="80">
        <f t="shared" si="3"/>
        <v>0</v>
      </c>
      <c r="L52" s="79">
        <f>'NOTAS 3 ER TRIMESTRE'!O51</f>
        <v>0</v>
      </c>
      <c r="M52" s="80">
        <f t="shared" si="4"/>
        <v>0</v>
      </c>
      <c r="N52" s="81">
        <f t="shared" si="5"/>
        <v>0</v>
      </c>
      <c r="O52" s="82" t="e">
        <f t="shared" si="6"/>
        <v>#DIV/0!</v>
      </c>
      <c r="P52" s="83" t="e">
        <f t="shared" si="7"/>
        <v>#DIV/0!</v>
      </c>
      <c r="Q52" s="122" t="e">
        <f t="shared" si="8"/>
        <v>#DIV/0!</v>
      </c>
      <c r="R52" s="72"/>
      <c r="S52" s="72"/>
      <c r="T52" s="72"/>
    </row>
    <row r="53" spans="1:20" ht="16.8" thickTop="1" thickBot="1">
      <c r="A53" s="77">
        <v>38</v>
      </c>
      <c r="B53" s="78">
        <f>DATOS!B49</f>
        <v>0</v>
      </c>
      <c r="C53" s="79" t="e">
        <f>'NOTAS 3 ER TRIMESTRE'!F52</f>
        <v>#DIV/0!</v>
      </c>
      <c r="D53" s="79" t="e">
        <f>'NOTAS 3 ER TRIMESTRE'!G52</f>
        <v>#DIV/0!</v>
      </c>
      <c r="E53" s="80" t="e">
        <f t="shared" si="0"/>
        <v>#DIV/0!</v>
      </c>
      <c r="F53" s="79" t="e">
        <f>'NOTAS 3 ER TRIMESTRE'!L52</f>
        <v>#DIV/0!</v>
      </c>
      <c r="G53" s="79" t="e">
        <f>'NOTAS 3 ER TRIMESTRE'!M52</f>
        <v>#DIV/0!</v>
      </c>
      <c r="H53" s="80" t="e">
        <f t="shared" si="1"/>
        <v>#DIV/0!</v>
      </c>
      <c r="I53" s="81" t="e">
        <f t="shared" si="2"/>
        <v>#DIV/0!</v>
      </c>
      <c r="J53" s="79">
        <f>'NOTAS 3 ER TRIMESTRE'!N52</f>
        <v>0</v>
      </c>
      <c r="K53" s="80">
        <f t="shared" si="3"/>
        <v>0</v>
      </c>
      <c r="L53" s="79">
        <f>'NOTAS 3 ER TRIMESTRE'!O52</f>
        <v>0</v>
      </c>
      <c r="M53" s="80">
        <f t="shared" si="4"/>
        <v>0</v>
      </c>
      <c r="N53" s="81">
        <f t="shared" si="5"/>
        <v>0</v>
      </c>
      <c r="O53" s="82" t="e">
        <f t="shared" si="6"/>
        <v>#DIV/0!</v>
      </c>
      <c r="P53" s="83" t="e">
        <f t="shared" si="7"/>
        <v>#DIV/0!</v>
      </c>
      <c r="Q53" s="122" t="e">
        <f t="shared" si="8"/>
        <v>#DIV/0!</v>
      </c>
      <c r="R53" s="72"/>
      <c r="S53" s="72"/>
      <c r="T53" s="72"/>
    </row>
    <row r="54" spans="1:20" ht="16.8" thickTop="1" thickBot="1">
      <c r="A54" s="77">
        <v>39</v>
      </c>
      <c r="B54" s="78">
        <f>DATOS!B50</f>
        <v>0</v>
      </c>
      <c r="C54" s="79" t="e">
        <f>'NOTAS 3 ER TRIMESTRE'!F53</f>
        <v>#DIV/0!</v>
      </c>
      <c r="D54" s="79" t="e">
        <f>'NOTAS 3 ER TRIMESTRE'!G53</f>
        <v>#DIV/0!</v>
      </c>
      <c r="E54" s="80" t="e">
        <f t="shared" si="0"/>
        <v>#DIV/0!</v>
      </c>
      <c r="F54" s="79" t="e">
        <f>'NOTAS 3 ER TRIMESTRE'!L53</f>
        <v>#DIV/0!</v>
      </c>
      <c r="G54" s="79" t="e">
        <f>'NOTAS 3 ER TRIMESTRE'!M53</f>
        <v>#DIV/0!</v>
      </c>
      <c r="H54" s="80" t="e">
        <f t="shared" si="1"/>
        <v>#DIV/0!</v>
      </c>
      <c r="I54" s="81" t="e">
        <f t="shared" si="2"/>
        <v>#DIV/0!</v>
      </c>
      <c r="J54" s="79">
        <f>'NOTAS 3 ER TRIMESTRE'!N53</f>
        <v>0</v>
      </c>
      <c r="K54" s="80">
        <f t="shared" si="3"/>
        <v>0</v>
      </c>
      <c r="L54" s="79">
        <f>'NOTAS 3 ER TRIMESTRE'!O53</f>
        <v>0</v>
      </c>
      <c r="M54" s="80">
        <f t="shared" si="4"/>
        <v>0</v>
      </c>
      <c r="N54" s="81">
        <f t="shared" si="5"/>
        <v>0</v>
      </c>
      <c r="O54" s="82" t="e">
        <f t="shared" si="6"/>
        <v>#DIV/0!</v>
      </c>
      <c r="P54" s="83" t="e">
        <f t="shared" si="7"/>
        <v>#DIV/0!</v>
      </c>
      <c r="Q54" s="122" t="e">
        <f t="shared" si="8"/>
        <v>#DIV/0!</v>
      </c>
      <c r="R54" s="72"/>
      <c r="S54" s="72"/>
      <c r="T54" s="72"/>
    </row>
    <row r="55" spans="1:20" ht="16.8" thickTop="1" thickBot="1">
      <c r="A55" s="77">
        <v>40</v>
      </c>
      <c r="B55" s="78">
        <f>DATOS!B51</f>
        <v>0</v>
      </c>
      <c r="C55" s="79" t="e">
        <f>'NOTAS 3 ER TRIMESTRE'!F54</f>
        <v>#DIV/0!</v>
      </c>
      <c r="D55" s="79" t="e">
        <f>'NOTAS 3 ER TRIMESTRE'!G54</f>
        <v>#DIV/0!</v>
      </c>
      <c r="E55" s="80" t="e">
        <f t="shared" si="0"/>
        <v>#DIV/0!</v>
      </c>
      <c r="F55" s="79" t="e">
        <f>'NOTAS 3 ER TRIMESTRE'!L54</f>
        <v>#DIV/0!</v>
      </c>
      <c r="G55" s="79" t="e">
        <f>'NOTAS 3 ER TRIMESTRE'!M54</f>
        <v>#DIV/0!</v>
      </c>
      <c r="H55" s="80" t="e">
        <f t="shared" si="1"/>
        <v>#DIV/0!</v>
      </c>
      <c r="I55" s="81" t="e">
        <f t="shared" si="2"/>
        <v>#DIV/0!</v>
      </c>
      <c r="J55" s="79">
        <f>'NOTAS 3 ER TRIMESTRE'!N54</f>
        <v>0</v>
      </c>
      <c r="K55" s="80">
        <f t="shared" si="3"/>
        <v>0</v>
      </c>
      <c r="L55" s="79">
        <f>'NOTAS 3 ER TRIMESTRE'!O54</f>
        <v>0</v>
      </c>
      <c r="M55" s="80">
        <f t="shared" si="4"/>
        <v>0</v>
      </c>
      <c r="N55" s="81">
        <f t="shared" si="5"/>
        <v>0</v>
      </c>
      <c r="O55" s="82" t="e">
        <f t="shared" si="6"/>
        <v>#DIV/0!</v>
      </c>
      <c r="P55" s="83" t="e">
        <f t="shared" si="7"/>
        <v>#DIV/0!</v>
      </c>
      <c r="Q55" s="122" t="e">
        <f t="shared" si="8"/>
        <v>#DIV/0!</v>
      </c>
      <c r="R55" s="72"/>
      <c r="S55" s="72"/>
      <c r="T55" s="72"/>
    </row>
    <row r="56" spans="1:20" ht="16.8" thickTop="1" thickBot="1">
      <c r="A56" s="77">
        <v>41</v>
      </c>
      <c r="B56" s="78">
        <f>DATOS!B52</f>
        <v>0</v>
      </c>
      <c r="C56" s="79" t="e">
        <f>'NOTAS 3 ER TRIMESTRE'!F55</f>
        <v>#DIV/0!</v>
      </c>
      <c r="D56" s="79" t="e">
        <f>'NOTAS 3 ER TRIMESTRE'!G55</f>
        <v>#DIV/0!</v>
      </c>
      <c r="E56" s="80" t="e">
        <f t="shared" si="0"/>
        <v>#DIV/0!</v>
      </c>
      <c r="F56" s="79" t="e">
        <f>'NOTAS 3 ER TRIMESTRE'!L55</f>
        <v>#DIV/0!</v>
      </c>
      <c r="G56" s="79" t="e">
        <f>'NOTAS 3 ER TRIMESTRE'!M55</f>
        <v>#DIV/0!</v>
      </c>
      <c r="H56" s="80" t="e">
        <f t="shared" si="1"/>
        <v>#DIV/0!</v>
      </c>
      <c r="I56" s="81" t="e">
        <f t="shared" si="2"/>
        <v>#DIV/0!</v>
      </c>
      <c r="J56" s="79">
        <f>'NOTAS 3 ER TRIMESTRE'!N55</f>
        <v>0</v>
      </c>
      <c r="K56" s="80">
        <f t="shared" si="3"/>
        <v>0</v>
      </c>
      <c r="L56" s="79">
        <f>'NOTAS 3 ER TRIMESTRE'!O55</f>
        <v>0</v>
      </c>
      <c r="M56" s="80">
        <f t="shared" si="4"/>
        <v>0</v>
      </c>
      <c r="N56" s="81">
        <f t="shared" si="5"/>
        <v>0</v>
      </c>
      <c r="O56" s="82" t="e">
        <f t="shared" si="6"/>
        <v>#DIV/0!</v>
      </c>
      <c r="P56" s="83" t="e">
        <f t="shared" si="7"/>
        <v>#DIV/0!</v>
      </c>
      <c r="Q56" s="122" t="e">
        <f t="shared" si="8"/>
        <v>#DIV/0!</v>
      </c>
      <c r="R56" s="72"/>
      <c r="S56" s="72"/>
      <c r="T56" s="72"/>
    </row>
    <row r="57" spans="1:20" ht="16.8" thickTop="1" thickBot="1">
      <c r="A57" s="77">
        <v>42</v>
      </c>
      <c r="B57" s="78">
        <f>DATOS!B53</f>
        <v>0</v>
      </c>
      <c r="C57" s="79" t="e">
        <f>'NOTAS 3 ER TRIMESTRE'!F56</f>
        <v>#DIV/0!</v>
      </c>
      <c r="D57" s="79" t="e">
        <f>'NOTAS 3 ER TRIMESTRE'!G56</f>
        <v>#DIV/0!</v>
      </c>
      <c r="E57" s="80" t="e">
        <f t="shared" si="0"/>
        <v>#DIV/0!</v>
      </c>
      <c r="F57" s="79" t="e">
        <f>'NOTAS 3 ER TRIMESTRE'!L56</f>
        <v>#DIV/0!</v>
      </c>
      <c r="G57" s="79" t="e">
        <f>'NOTAS 3 ER TRIMESTRE'!M56</f>
        <v>#DIV/0!</v>
      </c>
      <c r="H57" s="80" t="e">
        <f t="shared" si="1"/>
        <v>#DIV/0!</v>
      </c>
      <c r="I57" s="81" t="e">
        <f t="shared" si="2"/>
        <v>#DIV/0!</v>
      </c>
      <c r="J57" s="79">
        <f>'NOTAS 3 ER TRIMESTRE'!N56</f>
        <v>0</v>
      </c>
      <c r="K57" s="80">
        <f t="shared" si="3"/>
        <v>0</v>
      </c>
      <c r="L57" s="79">
        <f>'NOTAS 3 ER TRIMESTRE'!O56</f>
        <v>0</v>
      </c>
      <c r="M57" s="80">
        <f t="shared" si="4"/>
        <v>0</v>
      </c>
      <c r="N57" s="81">
        <f t="shared" si="5"/>
        <v>0</v>
      </c>
      <c r="O57" s="82" t="e">
        <f t="shared" si="6"/>
        <v>#DIV/0!</v>
      </c>
      <c r="P57" s="83" t="e">
        <f t="shared" si="7"/>
        <v>#DIV/0!</v>
      </c>
      <c r="Q57" s="122" t="e">
        <f t="shared" si="8"/>
        <v>#DIV/0!</v>
      </c>
      <c r="R57" s="72"/>
      <c r="S57" s="72"/>
      <c r="T57" s="72"/>
    </row>
    <row r="58" spans="1:20" ht="16.8" thickTop="1" thickBot="1">
      <c r="A58" s="77">
        <v>43</v>
      </c>
      <c r="B58" s="78">
        <f>DATOS!B54</f>
        <v>0</v>
      </c>
      <c r="C58" s="79" t="e">
        <f>'NOTAS 3 ER TRIMESTRE'!F57</f>
        <v>#DIV/0!</v>
      </c>
      <c r="D58" s="79" t="e">
        <f>'NOTAS 3 ER TRIMESTRE'!G57</f>
        <v>#DIV/0!</v>
      </c>
      <c r="E58" s="80" t="e">
        <f t="shared" si="0"/>
        <v>#DIV/0!</v>
      </c>
      <c r="F58" s="79" t="e">
        <f>'NOTAS 3 ER TRIMESTRE'!L57</f>
        <v>#DIV/0!</v>
      </c>
      <c r="G58" s="79" t="e">
        <f>'NOTAS 3 ER TRIMESTRE'!M57</f>
        <v>#DIV/0!</v>
      </c>
      <c r="H58" s="80" t="e">
        <f t="shared" si="1"/>
        <v>#DIV/0!</v>
      </c>
      <c r="I58" s="81" t="e">
        <f t="shared" si="2"/>
        <v>#DIV/0!</v>
      </c>
      <c r="J58" s="79">
        <f>'NOTAS 3 ER TRIMESTRE'!N57</f>
        <v>0</v>
      </c>
      <c r="K58" s="80">
        <f t="shared" si="3"/>
        <v>0</v>
      </c>
      <c r="L58" s="79">
        <f>'NOTAS 3 ER TRIMESTRE'!O57</f>
        <v>0</v>
      </c>
      <c r="M58" s="80">
        <f t="shared" si="4"/>
        <v>0</v>
      </c>
      <c r="N58" s="81">
        <f t="shared" si="5"/>
        <v>0</v>
      </c>
      <c r="O58" s="82" t="e">
        <f t="shared" si="6"/>
        <v>#DIV/0!</v>
      </c>
      <c r="P58" s="83" t="e">
        <f t="shared" si="7"/>
        <v>#DIV/0!</v>
      </c>
      <c r="Q58" s="122" t="e">
        <f t="shared" si="8"/>
        <v>#DIV/0!</v>
      </c>
      <c r="R58" s="72"/>
      <c r="S58" s="72"/>
      <c r="T58" s="72"/>
    </row>
    <row r="59" spans="1:20" ht="16.8" thickTop="1" thickBot="1">
      <c r="A59" s="77">
        <v>44</v>
      </c>
      <c r="B59" s="78">
        <f>DATOS!B55</f>
        <v>0</v>
      </c>
      <c r="C59" s="79" t="e">
        <f>'NOTAS 3 ER TRIMESTRE'!F58</f>
        <v>#DIV/0!</v>
      </c>
      <c r="D59" s="79" t="e">
        <f>'NOTAS 3 ER TRIMESTRE'!G58</f>
        <v>#DIV/0!</v>
      </c>
      <c r="E59" s="80" t="e">
        <f t="shared" si="0"/>
        <v>#DIV/0!</v>
      </c>
      <c r="F59" s="79" t="e">
        <f>'NOTAS 3 ER TRIMESTRE'!L58</f>
        <v>#DIV/0!</v>
      </c>
      <c r="G59" s="79" t="e">
        <f>'NOTAS 3 ER TRIMESTRE'!M58</f>
        <v>#DIV/0!</v>
      </c>
      <c r="H59" s="80" t="e">
        <f t="shared" si="1"/>
        <v>#DIV/0!</v>
      </c>
      <c r="I59" s="81" t="e">
        <f t="shared" si="2"/>
        <v>#DIV/0!</v>
      </c>
      <c r="J59" s="79">
        <f>'NOTAS 3 ER TRIMESTRE'!N58</f>
        <v>0</v>
      </c>
      <c r="K59" s="80">
        <f t="shared" si="3"/>
        <v>0</v>
      </c>
      <c r="L59" s="79">
        <f>'NOTAS 3 ER TRIMESTRE'!O58</f>
        <v>0</v>
      </c>
      <c r="M59" s="80">
        <f t="shared" si="4"/>
        <v>0</v>
      </c>
      <c r="N59" s="81">
        <f t="shared" si="5"/>
        <v>0</v>
      </c>
      <c r="O59" s="82" t="e">
        <f t="shared" si="6"/>
        <v>#DIV/0!</v>
      </c>
      <c r="P59" s="83" t="e">
        <f t="shared" si="7"/>
        <v>#DIV/0!</v>
      </c>
      <c r="Q59" s="122" t="e">
        <f t="shared" si="8"/>
        <v>#DIV/0!</v>
      </c>
      <c r="R59" s="72"/>
      <c r="S59" s="72"/>
      <c r="T59" s="72"/>
    </row>
    <row r="60" spans="1:20" ht="16.8" thickTop="1" thickBot="1">
      <c r="A60" s="77">
        <v>45</v>
      </c>
      <c r="B60" s="78">
        <f>DATOS!B56</f>
        <v>0</v>
      </c>
      <c r="C60" s="79" t="e">
        <f>'NOTAS 3 ER TRIMESTRE'!F59</f>
        <v>#DIV/0!</v>
      </c>
      <c r="D60" s="79" t="e">
        <f>'NOTAS 3 ER TRIMESTRE'!G59</f>
        <v>#DIV/0!</v>
      </c>
      <c r="E60" s="80" t="e">
        <f t="shared" si="0"/>
        <v>#DIV/0!</v>
      </c>
      <c r="F60" s="79" t="e">
        <f>'NOTAS 3 ER TRIMESTRE'!L59</f>
        <v>#DIV/0!</v>
      </c>
      <c r="G60" s="79" t="e">
        <f>'NOTAS 3 ER TRIMESTRE'!M59</f>
        <v>#DIV/0!</v>
      </c>
      <c r="H60" s="80" t="e">
        <f t="shared" si="1"/>
        <v>#DIV/0!</v>
      </c>
      <c r="I60" s="81" t="e">
        <f t="shared" si="2"/>
        <v>#DIV/0!</v>
      </c>
      <c r="J60" s="79">
        <f>'NOTAS 3 ER TRIMESTRE'!N59</f>
        <v>0</v>
      </c>
      <c r="K60" s="80">
        <f t="shared" si="3"/>
        <v>0</v>
      </c>
      <c r="L60" s="79">
        <f>'NOTAS 3 ER TRIMESTRE'!O59</f>
        <v>0</v>
      </c>
      <c r="M60" s="80">
        <f t="shared" si="4"/>
        <v>0</v>
      </c>
      <c r="N60" s="81">
        <f t="shared" si="5"/>
        <v>0</v>
      </c>
      <c r="O60" s="82" t="e">
        <f t="shared" si="6"/>
        <v>#DIV/0!</v>
      </c>
      <c r="P60" s="83" t="e">
        <f t="shared" si="7"/>
        <v>#DIV/0!</v>
      </c>
      <c r="Q60" s="122" t="e">
        <f t="shared" si="8"/>
        <v>#DIV/0!</v>
      </c>
      <c r="R60" s="72"/>
      <c r="S60" s="72"/>
      <c r="T60" s="72"/>
    </row>
    <row r="61" spans="1:20" ht="16.8" thickTop="1" thickBot="1">
      <c r="A61" s="144"/>
      <c r="B61" s="145"/>
      <c r="C61" s="145"/>
      <c r="D61" s="145"/>
      <c r="E61" s="145"/>
      <c r="F61" s="145"/>
      <c r="G61" s="145"/>
      <c r="H61" s="145"/>
      <c r="I61" s="333" t="s">
        <v>116</v>
      </c>
      <c r="J61" s="263"/>
      <c r="K61" s="263"/>
      <c r="L61" s="263"/>
      <c r="M61" s="263"/>
      <c r="N61" s="264"/>
      <c r="O61" s="73">
        <f>AVERAGEIF(O16:O60,"&gt;0",O16:O60)</f>
        <v>8.6933823529411764</v>
      </c>
      <c r="P61" s="146" t="str">
        <f t="shared" ref="P61" si="9">IF(ROUND(O61,0)=10,"A+",IF(ROUND(O61,0)=9,"A-",IF(ROUND(O61,0)=8,"B+",IF(ROUND(O61,0)=7,"B-",IF(ROUND(O61,0)=6,"C+",IF(ROUND(O61,0)=5,"C-",IF(ROUND(17,0)=4,"D+",IF(ROUND(O61,0)=3,"D-",IF(ROUND(O61,0)=2,"E+",IF(ROUND(O61,0)=1,"E-"))))))))))</f>
        <v>A-</v>
      </c>
      <c r="Q61" s="143"/>
      <c r="R61" s="143"/>
      <c r="S61" s="143"/>
      <c r="T61" s="143"/>
    </row>
    <row r="62" spans="1:20" ht="15" thickTop="1"/>
    <row r="63" spans="1:20">
      <c r="B63" s="306" t="s">
        <v>68</v>
      </c>
      <c r="C63" s="307" t="s">
        <v>72</v>
      </c>
      <c r="D63" s="307"/>
      <c r="E63" s="306" t="s">
        <v>73</v>
      </c>
      <c r="F63" s="308" t="s">
        <v>81</v>
      </c>
      <c r="G63" s="308"/>
    </row>
    <row r="64" spans="1:20">
      <c r="B64" s="306"/>
      <c r="C64" s="307"/>
      <c r="D64" s="307"/>
      <c r="E64" s="306"/>
      <c r="F64" s="308"/>
      <c r="G64" s="308"/>
    </row>
    <row r="65" spans="2:7">
      <c r="B65" s="305" t="s">
        <v>69</v>
      </c>
      <c r="C65" s="305" t="s">
        <v>74</v>
      </c>
      <c r="D65" s="305"/>
      <c r="E65" s="74" t="s">
        <v>70</v>
      </c>
      <c r="F65" s="309">
        <f>COUNTIF(P16:P60,"A+")</f>
        <v>2</v>
      </c>
      <c r="G65" s="309"/>
    </row>
    <row r="66" spans="2:7">
      <c r="B66" s="305"/>
      <c r="C66" s="305"/>
      <c r="D66" s="305"/>
      <c r="E66" s="74" t="s">
        <v>71</v>
      </c>
      <c r="F66" s="309">
        <f>COUNTIF(P16:P60,"A-")</f>
        <v>10</v>
      </c>
      <c r="G66" s="309"/>
    </row>
    <row r="67" spans="2:7">
      <c r="B67" s="305" t="s">
        <v>78</v>
      </c>
      <c r="C67" s="305" t="s">
        <v>75</v>
      </c>
      <c r="D67" s="305"/>
      <c r="E67" s="74" t="s">
        <v>83</v>
      </c>
      <c r="F67" s="309">
        <f>COUNTIF(P16:P60,"B+")</f>
        <v>4</v>
      </c>
      <c r="G67" s="309"/>
    </row>
    <row r="68" spans="2:7">
      <c r="B68" s="305"/>
      <c r="C68" s="305"/>
      <c r="D68" s="305"/>
      <c r="E68" s="74" t="s">
        <v>84</v>
      </c>
      <c r="F68" s="309">
        <f>COUNTIF(P16:P60,"B-")</f>
        <v>0</v>
      </c>
      <c r="G68" s="309"/>
    </row>
    <row r="69" spans="2:7">
      <c r="B69" s="305" t="s">
        <v>79</v>
      </c>
      <c r="C69" s="305" t="s">
        <v>76</v>
      </c>
      <c r="D69" s="305"/>
      <c r="E69" s="74" t="s">
        <v>85</v>
      </c>
      <c r="F69" s="309">
        <f>COUNTIF(P16:P60,"C+")</f>
        <v>0</v>
      </c>
      <c r="G69" s="309"/>
    </row>
    <row r="70" spans="2:7">
      <c r="B70" s="305"/>
      <c r="C70" s="305"/>
      <c r="D70" s="305"/>
      <c r="E70" s="74" t="s">
        <v>86</v>
      </c>
      <c r="F70" s="309">
        <f>COUNTIF(P16:P60,"C-")</f>
        <v>1</v>
      </c>
      <c r="G70" s="309"/>
    </row>
    <row r="71" spans="2:7">
      <c r="B71" s="305" t="s">
        <v>80</v>
      </c>
      <c r="C71" s="312" t="s">
        <v>77</v>
      </c>
      <c r="D71" s="312"/>
      <c r="E71" s="74" t="s">
        <v>87</v>
      </c>
      <c r="F71" s="309">
        <f>COUNTIF(P16:P60,"D+")</f>
        <v>0</v>
      </c>
      <c r="G71" s="309"/>
    </row>
    <row r="72" spans="2:7">
      <c r="B72" s="305"/>
      <c r="C72" s="312"/>
      <c r="D72" s="312"/>
      <c r="E72" s="74" t="s">
        <v>88</v>
      </c>
      <c r="F72" s="309">
        <f>COUNTIF(P16:P60,"D-")</f>
        <v>0</v>
      </c>
      <c r="G72" s="309"/>
    </row>
    <row r="73" spans="2:7">
      <c r="B73" s="305"/>
      <c r="C73" s="312"/>
      <c r="D73" s="312"/>
      <c r="E73" s="74" t="s">
        <v>89</v>
      </c>
      <c r="F73" s="309">
        <f>COUNTIF(P16:P60,"E+")</f>
        <v>0</v>
      </c>
      <c r="G73" s="309"/>
    </row>
    <row r="74" spans="2:7">
      <c r="B74" s="305"/>
      <c r="C74" s="312"/>
      <c r="D74" s="312"/>
      <c r="E74" s="74" t="s">
        <v>90</v>
      </c>
      <c r="F74" s="309">
        <f>COUNTIF(P16:P60,"E-")</f>
        <v>0</v>
      </c>
      <c r="G74" s="309"/>
    </row>
    <row r="82" spans="2:9">
      <c r="B82" s="75" t="str">
        <f>DATOS!B7</f>
        <v>Ing. Margarita Ronquillo</v>
      </c>
      <c r="E82" s="310" t="str">
        <f>DATOS!B4</f>
        <v>Msc. Myrian Zurita</v>
      </c>
      <c r="F82" s="310"/>
      <c r="G82" s="310"/>
      <c r="H82" s="310"/>
      <c r="I82" s="310"/>
    </row>
    <row r="83" spans="2:9">
      <c r="B83" s="76" t="str">
        <f>DATOS!A7</f>
        <v>Vicerrector/a:</v>
      </c>
      <c r="E83" s="311" t="str">
        <f>DATOS!A4</f>
        <v>Docente:</v>
      </c>
      <c r="F83" s="311"/>
      <c r="G83" s="311"/>
      <c r="H83" s="311"/>
      <c r="I83" s="311"/>
    </row>
  </sheetData>
  <mergeCells count="63">
    <mergeCell ref="E83:I83"/>
    <mergeCell ref="B69:B70"/>
    <mergeCell ref="C69:D70"/>
    <mergeCell ref="F69:G69"/>
    <mergeCell ref="F70:G70"/>
    <mergeCell ref="B71:B74"/>
    <mergeCell ref="C71:D74"/>
    <mergeCell ref="F71:G71"/>
    <mergeCell ref="F72:G72"/>
    <mergeCell ref="F73:G73"/>
    <mergeCell ref="F74:G74"/>
    <mergeCell ref="B67:B68"/>
    <mergeCell ref="C67:D68"/>
    <mergeCell ref="F67:G67"/>
    <mergeCell ref="F68:G68"/>
    <mergeCell ref="E82:I82"/>
    <mergeCell ref="L14:L15"/>
    <mergeCell ref="B65:B66"/>
    <mergeCell ref="C65:D66"/>
    <mergeCell ref="F65:G65"/>
    <mergeCell ref="F66:G66"/>
    <mergeCell ref="B63:B64"/>
    <mergeCell ref="C63:D64"/>
    <mergeCell ref="E63:E64"/>
    <mergeCell ref="F63:G64"/>
    <mergeCell ref="S6:T6"/>
    <mergeCell ref="A1:T2"/>
    <mergeCell ref="C5:G5"/>
    <mergeCell ref="I5:L5"/>
    <mergeCell ref="M5:P5"/>
    <mergeCell ref="S5:T5"/>
    <mergeCell ref="C12:E13"/>
    <mergeCell ref="F12:H13"/>
    <mergeCell ref="I12:I15"/>
    <mergeCell ref="J12:M13"/>
    <mergeCell ref="R12:T14"/>
    <mergeCell ref="P12:P15"/>
    <mergeCell ref="C14:C15"/>
    <mergeCell ref="D14:D15"/>
    <mergeCell ref="E14:E15"/>
    <mergeCell ref="F14:F15"/>
    <mergeCell ref="O12:O15"/>
    <mergeCell ref="G14:G15"/>
    <mergeCell ref="Q12:Q15"/>
    <mergeCell ref="H14:H15"/>
    <mergeCell ref="J14:J15"/>
    <mergeCell ref="K14:K15"/>
    <mergeCell ref="I61:N61"/>
    <mergeCell ref="C6:G6"/>
    <mergeCell ref="I6:L6"/>
    <mergeCell ref="M6:P6"/>
    <mergeCell ref="C7:G7"/>
    <mergeCell ref="I7:L7"/>
    <mergeCell ref="M7:P7"/>
    <mergeCell ref="C8:G8"/>
    <mergeCell ref="I8:L8"/>
    <mergeCell ref="M8:P8"/>
    <mergeCell ref="M14:M15"/>
    <mergeCell ref="C9:G9"/>
    <mergeCell ref="A11:T11"/>
    <mergeCell ref="A12:A15"/>
    <mergeCell ref="B12:B15"/>
    <mergeCell ref="N12:N15"/>
  </mergeCells>
  <conditionalFormatting sqref="O16:O60">
    <cfRule type="cellIs" dxfId="8" priority="4" operator="lessThan">
      <formula>7</formula>
    </cfRule>
    <cfRule type="cellIs" dxfId="7" priority="5" operator="lessThan">
      <formula>7</formula>
    </cfRule>
  </conditionalFormatting>
  <conditionalFormatting sqref="Q16:Q60">
    <cfRule type="cellIs" dxfId="6" priority="1" operator="equal">
      <formula>"RECUPERACIÓN PEDAGOGICA"</formula>
    </cfRule>
  </conditionalFormatting>
  <conditionalFormatting sqref="Q16:Q60">
    <cfRule type="cellIs" dxfId="5" priority="2" operator="lessThan">
      <formula>6.99</formula>
    </cfRule>
    <cfRule type="cellIs" dxfId="4" priority="3" operator="lessThan">
      <formula>7</formula>
    </cfRule>
  </conditionalFormatting>
  <pageMargins left="0.19685039370078741" right="3.937007874015748E-2" top="0.11811023622047245" bottom="0.15748031496062992" header="7.874015748031496E-2" footer="0.11811023622047245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Y411"/>
  <sheetViews>
    <sheetView zoomScale="84" workbookViewId="0">
      <selection activeCell="V9" sqref="V9"/>
    </sheetView>
  </sheetViews>
  <sheetFormatPr baseColWidth="10" defaultRowHeight="14.4"/>
  <cols>
    <col min="1" max="1" width="11.88671875" customWidth="1"/>
    <col min="2" max="2" width="37.33203125" customWidth="1"/>
    <col min="3" max="4" width="6.6640625" style="171" customWidth="1"/>
    <col min="5" max="5" width="6.6640625" customWidth="1"/>
    <col min="6" max="7" width="6.6640625" style="171" customWidth="1"/>
    <col min="8" max="8" width="6.6640625" customWidth="1"/>
    <col min="9" max="10" width="6.6640625" style="171" customWidth="1"/>
    <col min="11" max="16" width="6.6640625" customWidth="1"/>
    <col min="17" max="17" width="6.6640625" style="171" customWidth="1"/>
    <col min="18" max="18" width="6.6640625" customWidth="1"/>
    <col min="19" max="19" width="6.6640625" style="171" customWidth="1"/>
    <col min="20" max="21" width="6.6640625" customWidth="1"/>
    <col min="22" max="22" width="13.44140625" customWidth="1"/>
    <col min="23" max="24" width="6.6640625" customWidth="1"/>
    <col min="25" max="25" width="11.88671875" customWidth="1"/>
  </cols>
  <sheetData>
    <row r="1" spans="1:25" ht="31.5" customHeight="1" thickBot="1">
      <c r="A1" s="385" t="s">
        <v>1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7"/>
    </row>
    <row r="2" spans="1:25" ht="27.75" customHeight="1" thickBot="1">
      <c r="A2" s="388" t="s">
        <v>94</v>
      </c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89"/>
      <c r="Y2" s="390"/>
    </row>
    <row r="3" spans="1:25" s="84" customFormat="1" ht="20.100000000000001" customHeight="1">
      <c r="A3" s="86"/>
      <c r="B3" s="87" t="s">
        <v>28</v>
      </c>
      <c r="C3" s="394" t="str">
        <f>DATOS!B5</f>
        <v>Tercero A</v>
      </c>
      <c r="D3" s="394"/>
      <c r="E3" s="394"/>
      <c r="F3" s="394"/>
      <c r="G3" s="394"/>
      <c r="H3" s="394"/>
      <c r="I3" s="164"/>
      <c r="J3" s="397" t="s">
        <v>48</v>
      </c>
      <c r="K3" s="397"/>
      <c r="L3" s="397"/>
      <c r="M3" s="397"/>
      <c r="N3" s="394" t="str">
        <f>DATOS!B6</f>
        <v>Msc. Myrian Zurita</v>
      </c>
      <c r="O3" s="394"/>
      <c r="P3" s="394"/>
      <c r="Q3" s="394"/>
      <c r="R3" s="394"/>
      <c r="S3" s="394"/>
      <c r="T3" s="394"/>
      <c r="U3" s="394"/>
      <c r="V3" s="394"/>
      <c r="W3" s="394"/>
      <c r="X3" s="88"/>
      <c r="Y3" s="110"/>
    </row>
    <row r="4" spans="1:25" s="84" customFormat="1" ht="20.100000000000001" customHeight="1">
      <c r="A4" s="89"/>
      <c r="B4" s="111" t="s">
        <v>30</v>
      </c>
      <c r="C4" s="395" t="str">
        <f>DATOS!B4</f>
        <v>Msc. Myrian Zurita</v>
      </c>
      <c r="D4" s="395"/>
      <c r="E4" s="395"/>
      <c r="F4" s="395"/>
      <c r="G4" s="395"/>
      <c r="H4" s="395"/>
      <c r="I4" s="112"/>
      <c r="J4" s="398" t="s">
        <v>47</v>
      </c>
      <c r="K4" s="398"/>
      <c r="L4" s="398"/>
      <c r="M4" s="398"/>
      <c r="N4" s="399" t="s">
        <v>59</v>
      </c>
      <c r="O4" s="399"/>
      <c r="P4" s="399"/>
      <c r="Q4" s="399"/>
      <c r="R4" s="399"/>
      <c r="S4" s="399"/>
      <c r="T4" s="399"/>
      <c r="U4" s="399"/>
      <c r="V4" s="399"/>
      <c r="W4" s="399"/>
      <c r="X4" s="113"/>
      <c r="Y4" s="114"/>
    </row>
    <row r="5" spans="1:25" s="84" customFormat="1" ht="20.100000000000001" customHeight="1" thickBot="1">
      <c r="A5" s="115"/>
      <c r="B5" s="116" t="s">
        <v>32</v>
      </c>
      <c r="C5" s="396" t="str">
        <f>DATOS!B3</f>
        <v>Física</v>
      </c>
      <c r="D5" s="396"/>
      <c r="E5" s="396"/>
      <c r="F5" s="396"/>
      <c r="G5" s="396"/>
      <c r="H5" s="396"/>
      <c r="I5" s="117"/>
      <c r="J5" s="342" t="s">
        <v>100</v>
      </c>
      <c r="K5" s="342"/>
      <c r="L5" s="342"/>
      <c r="M5" s="343"/>
      <c r="N5" s="344" t="str">
        <f>DATOS!B2</f>
        <v>2023 - 2024</v>
      </c>
      <c r="O5" s="344"/>
      <c r="P5" s="344"/>
      <c r="Q5" s="344"/>
      <c r="R5" s="344"/>
      <c r="S5" s="344"/>
      <c r="T5" s="344"/>
      <c r="U5" s="344"/>
      <c r="V5" s="344"/>
      <c r="W5" s="344"/>
      <c r="X5" s="166"/>
      <c r="Y5" s="114"/>
    </row>
    <row r="6" spans="1:25" s="84" customFormat="1" ht="20.100000000000001" customHeight="1">
      <c r="A6" s="85"/>
      <c r="B6" s="90"/>
      <c r="C6" s="368" t="s">
        <v>101</v>
      </c>
      <c r="D6" s="369"/>
      <c r="E6" s="370"/>
      <c r="F6" s="374" t="s">
        <v>104</v>
      </c>
      <c r="G6" s="369"/>
      <c r="H6" s="375"/>
      <c r="I6" s="368" t="s">
        <v>105</v>
      </c>
      <c r="J6" s="369"/>
      <c r="K6" s="370"/>
      <c r="L6" s="378" t="s">
        <v>109</v>
      </c>
      <c r="M6" s="381" t="s">
        <v>95</v>
      </c>
      <c r="N6" s="382"/>
      <c r="O6" s="345" t="s">
        <v>96</v>
      </c>
      <c r="P6" s="346"/>
      <c r="Q6" s="362" t="s">
        <v>142</v>
      </c>
      <c r="R6" s="365" t="s">
        <v>143</v>
      </c>
      <c r="S6" s="359" t="s">
        <v>111</v>
      </c>
      <c r="T6" s="347" t="s">
        <v>110</v>
      </c>
      <c r="U6" s="350" t="s">
        <v>111</v>
      </c>
      <c r="V6" s="353" t="s">
        <v>97</v>
      </c>
      <c r="W6" s="356" t="s">
        <v>112</v>
      </c>
      <c r="X6" s="339" t="s">
        <v>113</v>
      </c>
      <c r="Y6" s="350" t="s">
        <v>97</v>
      </c>
    </row>
    <row r="7" spans="1:25" ht="15" customHeight="1" thickBot="1">
      <c r="A7" s="98"/>
      <c r="B7" s="99"/>
      <c r="C7" s="371"/>
      <c r="D7" s="372"/>
      <c r="E7" s="373"/>
      <c r="F7" s="376"/>
      <c r="G7" s="372"/>
      <c r="H7" s="377"/>
      <c r="I7" s="371"/>
      <c r="J7" s="372"/>
      <c r="K7" s="373"/>
      <c r="L7" s="379"/>
      <c r="M7" s="383" t="s">
        <v>98</v>
      </c>
      <c r="N7" s="337" t="s">
        <v>99</v>
      </c>
      <c r="O7" s="337" t="s">
        <v>117</v>
      </c>
      <c r="P7" s="400" t="s">
        <v>118</v>
      </c>
      <c r="Q7" s="363"/>
      <c r="R7" s="366"/>
      <c r="S7" s="360"/>
      <c r="T7" s="348"/>
      <c r="U7" s="351"/>
      <c r="V7" s="354"/>
      <c r="W7" s="357"/>
      <c r="X7" s="340"/>
      <c r="Y7" s="351"/>
    </row>
    <row r="8" spans="1:25" ht="123" thickBot="1">
      <c r="A8" s="100" t="s">
        <v>33</v>
      </c>
      <c r="B8" s="106" t="s">
        <v>34</v>
      </c>
      <c r="C8" s="172" t="s">
        <v>102</v>
      </c>
      <c r="D8" s="173" t="s">
        <v>103</v>
      </c>
      <c r="E8" s="101" t="s">
        <v>108</v>
      </c>
      <c r="F8" s="180" t="s">
        <v>102</v>
      </c>
      <c r="G8" s="173" t="s">
        <v>103</v>
      </c>
      <c r="H8" s="102" t="s">
        <v>107</v>
      </c>
      <c r="I8" s="172" t="s">
        <v>102</v>
      </c>
      <c r="J8" s="173" t="s">
        <v>103</v>
      </c>
      <c r="K8" s="101" t="s">
        <v>106</v>
      </c>
      <c r="L8" s="380"/>
      <c r="M8" s="384"/>
      <c r="N8" s="338"/>
      <c r="O8" s="338"/>
      <c r="P8" s="401"/>
      <c r="Q8" s="364"/>
      <c r="R8" s="367"/>
      <c r="S8" s="361"/>
      <c r="T8" s="349"/>
      <c r="U8" s="352"/>
      <c r="V8" s="355"/>
      <c r="W8" s="358"/>
      <c r="X8" s="341"/>
      <c r="Y8" s="352"/>
    </row>
    <row r="9" spans="1:25">
      <c r="A9" s="103">
        <v>1</v>
      </c>
      <c r="B9" s="107" t="str">
        <f>DATOS!B12</f>
        <v>ALBAN TITUAÑA ANTONY GABRIEL</v>
      </c>
      <c r="C9" s="174">
        <f>'J.CURSO 1ER TRIMESTRE'!O16</f>
        <v>10</v>
      </c>
      <c r="D9" s="182" t="str">
        <f>'J.CURSO 1ER TRIMESTRE'!P16</f>
        <v>A+</v>
      </c>
      <c r="E9" s="94">
        <f>C9*0.3</f>
        <v>3</v>
      </c>
      <c r="F9" s="181">
        <f>'J.CURSO 2DO TRIMESTRE '!O16</f>
        <v>2.9970000000000003</v>
      </c>
      <c r="G9" s="182" t="str">
        <f>'J.CURSO 2DO TRIMESTRE '!P16</f>
        <v>D-</v>
      </c>
      <c r="H9" s="95">
        <f>F9*0.3</f>
        <v>0.89910000000000012</v>
      </c>
      <c r="I9" s="174">
        <f>'J.CURSO 3 ER TRIMESTRE'!O16</f>
        <v>4.5</v>
      </c>
      <c r="J9" s="175" t="str">
        <f>'J.CURSO 3 ER TRIMESTRE'!P16</f>
        <v>C-</v>
      </c>
      <c r="K9" s="91">
        <f>I9*0.3</f>
        <v>1.3499999999999999</v>
      </c>
      <c r="L9" s="118">
        <f>E9+H9+K9</f>
        <v>5.2491000000000003</v>
      </c>
      <c r="M9" s="92">
        <f>('NOTAS 1ER TRIMESTRE'!N15+'NOTAS 2DO TRIMESTRE'!N15+'NOTAS 3 ER TRIMESTRE'!N15)/3</f>
        <v>3.3333333333333335</v>
      </c>
      <c r="N9" s="93">
        <f>M9*0.05</f>
        <v>0.16666666666666669</v>
      </c>
      <c r="O9" s="96">
        <f>('NOTAS 3 ER TRIMESTRE'!N15+'NOTAS 3 ER TRIMESTRE'!O15)/2</f>
        <v>0</v>
      </c>
      <c r="P9" s="96">
        <f>O9*0.05</f>
        <v>0</v>
      </c>
      <c r="Q9" s="170">
        <f>(O9+M9)/2</f>
        <v>1.6666666666666667</v>
      </c>
      <c r="R9" s="165">
        <f>Q9*0.1</f>
        <v>0.16666666666666669</v>
      </c>
      <c r="S9" s="170" t="str">
        <f>IF(ROUND(Q9,0)=10,"A+",IF(ROUND(Q9,0)=9,"A-",IF(ROUND(Q9,0)=8,"B+",IF(ROUND(Q9,0)=7,"B-",IF(ROUND(Q9,0)=6,"C+",IF(ROUND(Q9,0)=5,"C-",IF(ROUND(Q9,0)=4,"D+",IF(ROUND(Q9,0)=3,"D-",IF(ROUND(Q9,0)=2,"E+",IF(ROUND(Q9,0)=1,"E-"))))))))))</f>
        <v>E+</v>
      </c>
      <c r="T9" s="97">
        <f>L9+R9</f>
        <v>5.4157666666666673</v>
      </c>
      <c r="U9" s="97" t="str">
        <f>IF(ROUND(T9,0)=10,"A+",IF(ROUND(T9,0)=9,"A-",IF(ROUND(T9,0)=8,"B+",IF(ROUND(T9,0)=7,"B-",IF(ROUND(T9,0)=6,"C+",IF(ROUND(T9,0)=5,"C-",IF(ROUND(T9,0)=4,"D+",IF(ROUND(T9,0)=3,"D-",IF(ROUND(T9,0)=2,"E+",IF(ROUND(T9,0)=1,"E-"))))))))))</f>
        <v>C-</v>
      </c>
      <c r="V9" s="109" t="str">
        <f>IF(T9&gt;=7,"APROBADO",IF(T9&lt;7,"SUPLETORIO"))</f>
        <v>SUPLETORIO</v>
      </c>
      <c r="W9" s="167"/>
      <c r="X9" s="168" t="str">
        <f>IF(W9="","",IF(AND(W9&lt;7),W9,IF(AND(W9&gt;=7,W9&lt;=7.5),"7",IF(AND(W9&gt;=7.6,W9&lt;=7.9),"7.25",IF(AND(W9&gt;=8,W9&lt;=8.5),"7.50",IF(AND(W9&gt;=8.6,W9&lt;9),"7.75",IF(AND(W9&gt;=9,W9&lt;=10),"8")))))))</f>
        <v/>
      </c>
      <c r="Y9" s="169" t="str">
        <f>IF(X9&gt;=7,"APROBADO",IF(X9&lt;7,"REPROBADO"))</f>
        <v>APROBADO</v>
      </c>
    </row>
    <row r="10" spans="1:25">
      <c r="A10" s="104">
        <v>2</v>
      </c>
      <c r="B10" s="108" t="str">
        <f>DATOS!B13</f>
        <v>CASA ALVARADO ANDERSON ISMAEL</v>
      </c>
      <c r="C10" s="174">
        <f>'J.CURSO 1ER TRIMESTRE'!O17</f>
        <v>7.0125000000000002</v>
      </c>
      <c r="D10" s="182" t="str">
        <f>'J.CURSO 1ER TRIMESTRE'!P17</f>
        <v>B-</v>
      </c>
      <c r="E10" s="94">
        <f t="shared" ref="E10:E53" si="0">C10*0.3</f>
        <v>2.1037499999999998</v>
      </c>
      <c r="F10" s="181">
        <f>'J.CURSO 2DO TRIMESTRE '!O17</f>
        <v>7.3414999999999999</v>
      </c>
      <c r="G10" s="182" t="str">
        <f>'J.CURSO 2DO TRIMESTRE '!P17</f>
        <v>B-</v>
      </c>
      <c r="H10" s="95">
        <f t="shared" ref="H10:H53" si="1">F10*0.3</f>
        <v>2.2024499999999998</v>
      </c>
      <c r="I10" s="174">
        <f>'J.CURSO 3 ER TRIMESTRE'!O17</f>
        <v>8.5749999999999993</v>
      </c>
      <c r="J10" s="175" t="str">
        <f>'J.CURSO 3 ER TRIMESTRE'!P17</f>
        <v>A-</v>
      </c>
      <c r="K10" s="91">
        <f t="shared" ref="K10:K53" si="2">I10*0.3</f>
        <v>2.5724999999999998</v>
      </c>
      <c r="L10" s="118">
        <f t="shared" ref="L10:L53" si="3">E10+H10+K10</f>
        <v>6.8786999999999994</v>
      </c>
      <c r="M10" s="92">
        <f>('NOTAS 1ER TRIMESTRE'!N16+'NOTAS 2DO TRIMESTRE'!N16+'NOTAS 3 ER TRIMESTRE'!N16)/3</f>
        <v>10</v>
      </c>
      <c r="N10" s="93">
        <f t="shared" ref="N10:N53" si="4">M10*0.05</f>
        <v>0.5</v>
      </c>
      <c r="O10" s="96">
        <f>('NOTAS 3 ER TRIMESTRE'!N16+'NOTAS 3 ER TRIMESTRE'!O16)/2</f>
        <v>7</v>
      </c>
      <c r="P10" s="96">
        <f t="shared" ref="P10:P53" si="5">O10*0.05</f>
        <v>0.35000000000000003</v>
      </c>
      <c r="Q10" s="170">
        <f t="shared" ref="Q10:Q53" si="6">(O10+M10)/2</f>
        <v>8.5</v>
      </c>
      <c r="R10" s="165">
        <f t="shared" ref="R10:R53" si="7">Q10*0.1</f>
        <v>0.85000000000000009</v>
      </c>
      <c r="S10" s="170" t="str">
        <f t="shared" ref="S10:S53" si="8">IF(ROUND(Q10,0)=10,"A+",IF(ROUND(Q10,0)=9,"A-",IF(ROUND(Q10,0)=8,"B+",IF(ROUND(Q10,0)=7,"B-",IF(ROUND(Q10,0)=6,"C+",IF(ROUND(Q10,0)=5,"C-",IF(ROUND(Q10,0)=4,"D+",IF(ROUND(Q10,0)=3,"D-",IF(ROUND(Q10,0)=2,"E+",IF(ROUND(Q10,0)=1,"E-"))))))))))</f>
        <v>A-</v>
      </c>
      <c r="T10" s="97">
        <f t="shared" ref="T10:T53" si="9">L10+R10</f>
        <v>7.7286999999999999</v>
      </c>
      <c r="U10" s="97" t="str">
        <f t="shared" ref="U10:U53" si="10">IF(ROUND(T10,0)=10,"A+",IF(ROUND(T10,0)=9,"A-",IF(ROUND(T10,0)=8,"B+",IF(ROUND(T10,0)=7,"B-",IF(ROUND(T10,0)=6,"C+",IF(ROUND(T10,0)=5,"C-",IF(ROUND(T10,0)=4,"D+",IF(ROUND(T10,0)=3,"D-",IF(ROUND(T10,0)=2,"E+",IF(ROUND(T10,0)=1,"E-"))))))))))</f>
        <v>B+</v>
      </c>
      <c r="V10" s="109" t="str">
        <f t="shared" ref="V10:V53" si="11">IF(T10&gt;=7,"APROBADO",IF(T10&lt;7,"SUPLETORIO"))</f>
        <v>APROBADO</v>
      </c>
      <c r="W10" s="119"/>
      <c r="X10" s="121" t="str">
        <f t="shared" ref="X10:X53" si="12">IF(W10="","",IF(AND(W10&lt;7),W10,IF(AND(W10&gt;=7,W10&lt;=7.5),"7",IF(AND(W10&gt;=7.6,W10&lt;=7.9),"7.25",IF(AND(W10&gt;=8,W10&lt;=8.5),"7.50",IF(AND(W10&gt;=8.6,W10&lt;9),"7.75",IF(AND(W10&gt;=9,W10&lt;=10),"8")))))))</f>
        <v/>
      </c>
      <c r="Y10" s="120" t="str">
        <f t="shared" ref="Y10:Y53" si="13">IF(X10&gt;=7,"APROBADO",IF(X10&lt;7,"REPROBADO"))</f>
        <v>APROBADO</v>
      </c>
    </row>
    <row r="11" spans="1:25">
      <c r="A11" s="104">
        <v>3</v>
      </c>
      <c r="B11" s="108" t="str">
        <f>DATOS!B14</f>
        <v>CASA QUINATOA CRISTIAN DANILO</v>
      </c>
      <c r="C11" s="174">
        <f>'J.CURSO 1ER TRIMESTRE'!O18</f>
        <v>8.4375</v>
      </c>
      <c r="D11" s="182" t="str">
        <f>'J.CURSO 1ER TRIMESTRE'!P18</f>
        <v>B+</v>
      </c>
      <c r="E11" s="94">
        <f t="shared" si="0"/>
        <v>2.53125</v>
      </c>
      <c r="F11" s="181">
        <f>'J.CURSO 2DO TRIMESTRE '!O18</f>
        <v>7.6415000000000006</v>
      </c>
      <c r="G11" s="182" t="str">
        <f>'J.CURSO 2DO TRIMESTRE '!P18</f>
        <v>B+</v>
      </c>
      <c r="H11" s="95">
        <f t="shared" si="1"/>
        <v>2.2924500000000001</v>
      </c>
      <c r="I11" s="174">
        <f>'J.CURSO 3 ER TRIMESTRE'!O18</f>
        <v>9.25</v>
      </c>
      <c r="J11" s="175" t="str">
        <f>'J.CURSO 3 ER TRIMESTRE'!P18</f>
        <v>A-</v>
      </c>
      <c r="K11" s="91">
        <f t="shared" si="2"/>
        <v>2.7749999999999999</v>
      </c>
      <c r="L11" s="118">
        <f t="shared" si="3"/>
        <v>7.5987000000000009</v>
      </c>
      <c r="M11" s="92">
        <f>('NOTAS 1ER TRIMESTRE'!N17+'NOTAS 2DO TRIMESTRE'!N17+'NOTAS 3 ER TRIMESTRE'!N17)/3</f>
        <v>10</v>
      </c>
      <c r="N11" s="93">
        <f t="shared" si="4"/>
        <v>0.5</v>
      </c>
      <c r="O11" s="96">
        <f>('NOTAS 3 ER TRIMESTRE'!N17+'NOTAS 3 ER TRIMESTRE'!O17)/2</f>
        <v>7</v>
      </c>
      <c r="P11" s="96">
        <f t="shared" si="5"/>
        <v>0.35000000000000003</v>
      </c>
      <c r="Q11" s="170">
        <f t="shared" si="6"/>
        <v>8.5</v>
      </c>
      <c r="R11" s="165">
        <f t="shared" si="7"/>
        <v>0.85000000000000009</v>
      </c>
      <c r="S11" s="170" t="str">
        <f t="shared" si="8"/>
        <v>A-</v>
      </c>
      <c r="T11" s="97">
        <f t="shared" si="9"/>
        <v>8.4487000000000005</v>
      </c>
      <c r="U11" s="97" t="str">
        <f t="shared" si="10"/>
        <v>B+</v>
      </c>
      <c r="V11" s="109" t="str">
        <f t="shared" si="11"/>
        <v>APROBADO</v>
      </c>
      <c r="W11" s="119"/>
      <c r="X11" s="121" t="str">
        <f t="shared" si="12"/>
        <v/>
      </c>
      <c r="Y11" s="120" t="str">
        <f t="shared" si="13"/>
        <v>APROBADO</v>
      </c>
    </row>
    <row r="12" spans="1:25">
      <c r="A12" s="104">
        <v>4</v>
      </c>
      <c r="B12" s="108" t="str">
        <f>DATOS!B15</f>
        <v>CATOTA TAIPE MIRYAN GRACIELA</v>
      </c>
      <c r="C12" s="174">
        <f>'J.CURSO 1ER TRIMESTRE'!O19</f>
        <v>7.9499999999999993</v>
      </c>
      <c r="D12" s="182" t="str">
        <f>'J.CURSO 1ER TRIMESTRE'!P19</f>
        <v>B+</v>
      </c>
      <c r="E12" s="94">
        <f t="shared" si="0"/>
        <v>2.3849999999999998</v>
      </c>
      <c r="F12" s="181">
        <f>'J.CURSO 2DO TRIMESTRE '!O19</f>
        <v>9.197000000000001</v>
      </c>
      <c r="G12" s="182" t="str">
        <f>'J.CURSO 2DO TRIMESTRE '!P19</f>
        <v>A-</v>
      </c>
      <c r="H12" s="95">
        <f t="shared" si="1"/>
        <v>2.7591000000000001</v>
      </c>
      <c r="I12" s="174">
        <f>'J.CURSO 3 ER TRIMESTRE'!O19</f>
        <v>9.625</v>
      </c>
      <c r="J12" s="175" t="str">
        <f>'J.CURSO 3 ER TRIMESTRE'!P19</f>
        <v>A+</v>
      </c>
      <c r="K12" s="91">
        <f t="shared" si="2"/>
        <v>2.8874999999999997</v>
      </c>
      <c r="L12" s="118">
        <f t="shared" si="3"/>
        <v>8.0315999999999992</v>
      </c>
      <c r="M12" s="92">
        <f>('NOTAS 1ER TRIMESTRE'!N18+'NOTAS 2DO TRIMESTRE'!N18+'NOTAS 3 ER TRIMESTRE'!N18)/3</f>
        <v>10</v>
      </c>
      <c r="N12" s="93">
        <f t="shared" si="4"/>
        <v>0.5</v>
      </c>
      <c r="O12" s="96">
        <f>('NOTAS 3 ER TRIMESTRE'!N18+'NOTAS 3 ER TRIMESTRE'!O18)/2</f>
        <v>8.5</v>
      </c>
      <c r="P12" s="96">
        <f t="shared" si="5"/>
        <v>0.42500000000000004</v>
      </c>
      <c r="Q12" s="170">
        <f t="shared" si="6"/>
        <v>9.25</v>
      </c>
      <c r="R12" s="165">
        <f t="shared" si="7"/>
        <v>0.92500000000000004</v>
      </c>
      <c r="S12" s="170" t="str">
        <f t="shared" si="8"/>
        <v>A-</v>
      </c>
      <c r="T12" s="97">
        <f t="shared" si="9"/>
        <v>8.9565999999999999</v>
      </c>
      <c r="U12" s="97" t="str">
        <f t="shared" si="10"/>
        <v>A-</v>
      </c>
      <c r="V12" s="109" t="str">
        <f t="shared" si="11"/>
        <v>APROBADO</v>
      </c>
      <c r="W12" s="119"/>
      <c r="X12" s="121" t="str">
        <f t="shared" si="12"/>
        <v/>
      </c>
      <c r="Y12" s="120" t="str">
        <f t="shared" si="13"/>
        <v>APROBADO</v>
      </c>
    </row>
    <row r="13" spans="1:25">
      <c r="A13" s="104">
        <v>5</v>
      </c>
      <c r="B13" s="108" t="str">
        <f>DATOS!B16</f>
        <v>CHANATASIG CASA ALEX FERNANDO</v>
      </c>
      <c r="C13" s="174">
        <f>'J.CURSO 1ER TRIMESTRE'!O20</f>
        <v>8.8375000000000004</v>
      </c>
      <c r="D13" s="182" t="str">
        <f>'J.CURSO 1ER TRIMESTRE'!P20</f>
        <v>A-</v>
      </c>
      <c r="E13" s="94">
        <f t="shared" si="0"/>
        <v>2.6512500000000001</v>
      </c>
      <c r="F13" s="181">
        <f>'J.CURSO 2DO TRIMESTRE '!O20</f>
        <v>8.9344999999999999</v>
      </c>
      <c r="G13" s="182" t="str">
        <f>'J.CURSO 2DO TRIMESTRE '!P20</f>
        <v>A-</v>
      </c>
      <c r="H13" s="95">
        <f t="shared" si="1"/>
        <v>2.6803499999999998</v>
      </c>
      <c r="I13" s="174">
        <f>'J.CURSO 3 ER TRIMESTRE'!O20</f>
        <v>9.4749999999999996</v>
      </c>
      <c r="J13" s="175" t="str">
        <f>'J.CURSO 3 ER TRIMESTRE'!P20</f>
        <v>A-</v>
      </c>
      <c r="K13" s="91">
        <f t="shared" si="2"/>
        <v>2.8424999999999998</v>
      </c>
      <c r="L13" s="118">
        <f t="shared" si="3"/>
        <v>8.1740999999999993</v>
      </c>
      <c r="M13" s="92">
        <f>('NOTAS 1ER TRIMESTRE'!N19+'NOTAS 2DO TRIMESTRE'!N19+'NOTAS 3 ER TRIMESTRE'!N19)/3</f>
        <v>10</v>
      </c>
      <c r="N13" s="93">
        <f t="shared" si="4"/>
        <v>0.5</v>
      </c>
      <c r="O13" s="96">
        <f>('NOTAS 3 ER TRIMESTRE'!N19+'NOTAS 3 ER TRIMESTRE'!O19)/2</f>
        <v>7</v>
      </c>
      <c r="P13" s="96">
        <f t="shared" si="5"/>
        <v>0.35000000000000003</v>
      </c>
      <c r="Q13" s="170">
        <f t="shared" si="6"/>
        <v>8.5</v>
      </c>
      <c r="R13" s="165">
        <f t="shared" si="7"/>
        <v>0.85000000000000009</v>
      </c>
      <c r="S13" s="170" t="str">
        <f t="shared" si="8"/>
        <v>A-</v>
      </c>
      <c r="T13" s="97">
        <f t="shared" si="9"/>
        <v>9.0240999999999989</v>
      </c>
      <c r="U13" s="97" t="str">
        <f t="shared" si="10"/>
        <v>A-</v>
      </c>
      <c r="V13" s="109" t="str">
        <f t="shared" si="11"/>
        <v>APROBADO</v>
      </c>
      <c r="W13" s="119"/>
      <c r="X13" s="121" t="str">
        <f t="shared" si="12"/>
        <v/>
      </c>
      <c r="Y13" s="120" t="str">
        <f t="shared" si="13"/>
        <v>APROBADO</v>
      </c>
    </row>
    <row r="14" spans="1:25">
      <c r="A14" s="104">
        <v>6</v>
      </c>
      <c r="B14" s="108" t="str">
        <f>DATOS!B17</f>
        <v>CHICAIZA QUINATOA KEVIN MARCELO</v>
      </c>
      <c r="C14" s="174">
        <f>'J.CURSO 1ER TRIMESTRE'!O21</f>
        <v>9.15</v>
      </c>
      <c r="D14" s="182" t="str">
        <f>'J.CURSO 1ER TRIMESTRE'!P21</f>
        <v>A-</v>
      </c>
      <c r="E14" s="94">
        <f t="shared" si="0"/>
        <v>2.7450000000000001</v>
      </c>
      <c r="F14" s="181">
        <f>'J.CURSO 2DO TRIMESTRE '!O21</f>
        <v>10</v>
      </c>
      <c r="G14" s="182" t="str">
        <f>'J.CURSO 2DO TRIMESTRE '!P21</f>
        <v>A+</v>
      </c>
      <c r="H14" s="95">
        <f t="shared" si="1"/>
        <v>3</v>
      </c>
      <c r="I14" s="174">
        <f>'J.CURSO 3 ER TRIMESTRE'!O21</f>
        <v>9.4749999999999996</v>
      </c>
      <c r="J14" s="175" t="str">
        <f>'J.CURSO 3 ER TRIMESTRE'!P21</f>
        <v>A-</v>
      </c>
      <c r="K14" s="91">
        <f t="shared" si="2"/>
        <v>2.8424999999999998</v>
      </c>
      <c r="L14" s="118">
        <f t="shared" si="3"/>
        <v>8.5875000000000004</v>
      </c>
      <c r="M14" s="92">
        <f>('NOTAS 1ER TRIMESTRE'!N20+'NOTAS 2DO TRIMESTRE'!N20+'NOTAS 3 ER TRIMESTRE'!N20)/3</f>
        <v>10</v>
      </c>
      <c r="N14" s="93">
        <f t="shared" si="4"/>
        <v>0.5</v>
      </c>
      <c r="O14" s="96">
        <f>('NOTAS 3 ER TRIMESTRE'!N20+'NOTAS 3 ER TRIMESTRE'!O20)/2</f>
        <v>7</v>
      </c>
      <c r="P14" s="96">
        <f t="shared" si="5"/>
        <v>0.35000000000000003</v>
      </c>
      <c r="Q14" s="170">
        <f t="shared" si="6"/>
        <v>8.5</v>
      </c>
      <c r="R14" s="165">
        <f t="shared" si="7"/>
        <v>0.85000000000000009</v>
      </c>
      <c r="S14" s="170" t="str">
        <f t="shared" si="8"/>
        <v>A-</v>
      </c>
      <c r="T14" s="97">
        <f t="shared" si="9"/>
        <v>9.4375</v>
      </c>
      <c r="U14" s="97" t="str">
        <f t="shared" si="10"/>
        <v>A-</v>
      </c>
      <c r="V14" s="109" t="str">
        <f t="shared" si="11"/>
        <v>APROBADO</v>
      </c>
      <c r="W14" s="119"/>
      <c r="X14" s="121" t="str">
        <f t="shared" si="12"/>
        <v/>
      </c>
      <c r="Y14" s="120" t="str">
        <f t="shared" si="13"/>
        <v>APROBADO</v>
      </c>
    </row>
    <row r="15" spans="1:25">
      <c r="A15" s="104">
        <v>7</v>
      </c>
      <c r="B15" s="108" t="str">
        <f>DATOS!B18</f>
        <v>COYAGO YUGCHA JOSTIN ISRAEL</v>
      </c>
      <c r="C15" s="174">
        <f>'J.CURSO 1ER TRIMESTRE'!O22</f>
        <v>9.2875000000000014</v>
      </c>
      <c r="D15" s="182" t="str">
        <f>'J.CURSO 1ER TRIMESTRE'!P22</f>
        <v>A-</v>
      </c>
      <c r="E15" s="94">
        <f t="shared" si="0"/>
        <v>2.7862500000000003</v>
      </c>
      <c r="F15" s="181">
        <f>'J.CURSO 2DO TRIMESTRE '!O22</f>
        <v>10</v>
      </c>
      <c r="G15" s="182" t="str">
        <f>'J.CURSO 2DO TRIMESTRE '!P22</f>
        <v>A+</v>
      </c>
      <c r="H15" s="95">
        <f t="shared" si="1"/>
        <v>3</v>
      </c>
      <c r="I15" s="174">
        <f>'J.CURSO 3 ER TRIMESTRE'!O22</f>
        <v>9.625</v>
      </c>
      <c r="J15" s="175" t="str">
        <f>'J.CURSO 3 ER TRIMESTRE'!P22</f>
        <v>A+</v>
      </c>
      <c r="K15" s="91">
        <f t="shared" si="2"/>
        <v>2.8874999999999997</v>
      </c>
      <c r="L15" s="118">
        <f t="shared" si="3"/>
        <v>8.6737500000000001</v>
      </c>
      <c r="M15" s="92">
        <f>('NOTAS 1ER TRIMESTRE'!N21+'NOTAS 2DO TRIMESTRE'!N21+'NOTAS 3 ER TRIMESTRE'!N21)/3</f>
        <v>10</v>
      </c>
      <c r="N15" s="93">
        <f t="shared" si="4"/>
        <v>0.5</v>
      </c>
      <c r="O15" s="96">
        <f>('NOTAS 3 ER TRIMESTRE'!N21+'NOTAS 3 ER TRIMESTRE'!O21)/2</f>
        <v>8.5</v>
      </c>
      <c r="P15" s="96">
        <f t="shared" si="5"/>
        <v>0.42500000000000004</v>
      </c>
      <c r="Q15" s="170">
        <f t="shared" si="6"/>
        <v>9.25</v>
      </c>
      <c r="R15" s="165">
        <f t="shared" si="7"/>
        <v>0.92500000000000004</v>
      </c>
      <c r="S15" s="170" t="str">
        <f t="shared" si="8"/>
        <v>A-</v>
      </c>
      <c r="T15" s="97">
        <f t="shared" si="9"/>
        <v>9.5987500000000008</v>
      </c>
      <c r="U15" s="97" t="str">
        <f t="shared" si="10"/>
        <v>A+</v>
      </c>
      <c r="V15" s="109" t="str">
        <f t="shared" si="11"/>
        <v>APROBADO</v>
      </c>
      <c r="W15" s="119"/>
      <c r="X15" s="121" t="str">
        <f t="shared" si="12"/>
        <v/>
      </c>
      <c r="Y15" s="120" t="str">
        <f t="shared" si="13"/>
        <v>APROBADO</v>
      </c>
    </row>
    <row r="16" spans="1:25">
      <c r="A16" s="104">
        <v>8</v>
      </c>
      <c r="B16" s="108" t="str">
        <f>DATOS!B19</f>
        <v>GUARANDA AGUIAR ANDRES SEBASTIAN</v>
      </c>
      <c r="C16" s="174">
        <f>'J.CURSO 1ER TRIMESTRE'!O23</f>
        <v>7.0374999999999996</v>
      </c>
      <c r="D16" s="182" t="str">
        <f>'J.CURSO 1ER TRIMESTRE'!P23</f>
        <v>B-</v>
      </c>
      <c r="E16" s="94">
        <f t="shared" si="0"/>
        <v>2.1112499999999996</v>
      </c>
      <c r="F16" s="181">
        <f>'J.CURSO 2DO TRIMESTRE '!O23</f>
        <v>8.5235000000000003</v>
      </c>
      <c r="G16" s="182" t="str">
        <f>'J.CURSO 2DO TRIMESTRE '!P23</f>
        <v>A-</v>
      </c>
      <c r="H16" s="95">
        <f t="shared" si="1"/>
        <v>2.5570499999999998</v>
      </c>
      <c r="I16" s="174">
        <f>'J.CURSO 3 ER TRIMESTRE'!O23</f>
        <v>9.4250000000000007</v>
      </c>
      <c r="J16" s="175" t="str">
        <f>'J.CURSO 3 ER TRIMESTRE'!P23</f>
        <v>A-</v>
      </c>
      <c r="K16" s="91">
        <f t="shared" si="2"/>
        <v>2.8275000000000001</v>
      </c>
      <c r="L16" s="118">
        <f t="shared" si="3"/>
        <v>7.4957999999999991</v>
      </c>
      <c r="M16" s="92">
        <f>('NOTAS 1ER TRIMESTRE'!N22+'NOTAS 2DO TRIMESTRE'!N22+'NOTAS 3 ER TRIMESTRE'!N22)/3</f>
        <v>10</v>
      </c>
      <c r="N16" s="93">
        <f t="shared" si="4"/>
        <v>0.5</v>
      </c>
      <c r="O16" s="96">
        <f>('NOTAS 3 ER TRIMESTRE'!N22+'NOTAS 3 ER TRIMESTRE'!O22)/2</f>
        <v>6.5</v>
      </c>
      <c r="P16" s="96">
        <f t="shared" si="5"/>
        <v>0.32500000000000001</v>
      </c>
      <c r="Q16" s="170">
        <f t="shared" si="6"/>
        <v>8.25</v>
      </c>
      <c r="R16" s="165">
        <f t="shared" si="7"/>
        <v>0.82500000000000007</v>
      </c>
      <c r="S16" s="170" t="str">
        <f t="shared" si="8"/>
        <v>B+</v>
      </c>
      <c r="T16" s="97">
        <f t="shared" si="9"/>
        <v>8.3207999999999984</v>
      </c>
      <c r="U16" s="97" t="str">
        <f t="shared" si="10"/>
        <v>B+</v>
      </c>
      <c r="V16" s="109" t="str">
        <f t="shared" si="11"/>
        <v>APROBADO</v>
      </c>
      <c r="W16" s="119"/>
      <c r="X16" s="121" t="str">
        <f t="shared" si="12"/>
        <v/>
      </c>
      <c r="Y16" s="120" t="str">
        <f t="shared" si="13"/>
        <v>APROBADO</v>
      </c>
    </row>
    <row r="17" spans="1:25">
      <c r="A17" s="104">
        <v>9</v>
      </c>
      <c r="B17" s="108" t="str">
        <f>DATOS!B20</f>
        <v>HUILCA QUINATOA JAVIER ALEXANDER</v>
      </c>
      <c r="C17" s="174">
        <f>'J.CURSO 1ER TRIMESTRE'!O24</f>
        <v>7.2125000000000004</v>
      </c>
      <c r="D17" s="182" t="str">
        <f>'J.CURSO 1ER TRIMESTRE'!P24</f>
        <v>B-</v>
      </c>
      <c r="E17" s="94">
        <f t="shared" si="0"/>
        <v>2.1637499999999998</v>
      </c>
      <c r="F17" s="181">
        <f>'J.CURSO 2DO TRIMESTRE '!O24</f>
        <v>7.125</v>
      </c>
      <c r="G17" s="182" t="str">
        <f>'J.CURSO 2DO TRIMESTRE '!P24</f>
        <v>B-</v>
      </c>
      <c r="H17" s="95">
        <f t="shared" si="1"/>
        <v>2.1374999999999997</v>
      </c>
      <c r="I17" s="174">
        <f>'J.CURSO 3 ER TRIMESTRE'!O24</f>
        <v>7.7249999999999996</v>
      </c>
      <c r="J17" s="175" t="str">
        <f>'J.CURSO 3 ER TRIMESTRE'!P24</f>
        <v>B+</v>
      </c>
      <c r="K17" s="91">
        <f t="shared" si="2"/>
        <v>2.3174999999999999</v>
      </c>
      <c r="L17" s="118">
        <f t="shared" si="3"/>
        <v>6.6187499999999995</v>
      </c>
      <c r="M17" s="92">
        <f>('NOTAS 1ER TRIMESTRE'!N23+'NOTAS 2DO TRIMESTRE'!N23+'NOTAS 3 ER TRIMESTRE'!N23)/3</f>
        <v>10</v>
      </c>
      <c r="N17" s="93">
        <f t="shared" si="4"/>
        <v>0.5</v>
      </c>
      <c r="O17" s="96">
        <f>('NOTAS 3 ER TRIMESTRE'!N23+'NOTAS 3 ER TRIMESTRE'!O23)/2</f>
        <v>7.5</v>
      </c>
      <c r="P17" s="96">
        <f t="shared" si="5"/>
        <v>0.375</v>
      </c>
      <c r="Q17" s="170">
        <f t="shared" si="6"/>
        <v>8.75</v>
      </c>
      <c r="R17" s="165">
        <f t="shared" si="7"/>
        <v>0.875</v>
      </c>
      <c r="S17" s="170" t="str">
        <f t="shared" si="8"/>
        <v>A-</v>
      </c>
      <c r="T17" s="97">
        <f t="shared" si="9"/>
        <v>7.4937499999999995</v>
      </c>
      <c r="U17" s="97" t="str">
        <f t="shared" si="10"/>
        <v>B-</v>
      </c>
      <c r="V17" s="109" t="str">
        <f t="shared" si="11"/>
        <v>APROBADO</v>
      </c>
      <c r="W17" s="119"/>
      <c r="X17" s="121" t="str">
        <f t="shared" si="12"/>
        <v/>
      </c>
      <c r="Y17" s="120" t="str">
        <f t="shared" si="13"/>
        <v>APROBADO</v>
      </c>
    </row>
    <row r="18" spans="1:25">
      <c r="A18" s="104">
        <v>10</v>
      </c>
      <c r="B18" s="108" t="str">
        <f>DATOS!B21</f>
        <v>IZA YUGSI KATY ALEXANDRA</v>
      </c>
      <c r="C18" s="174">
        <f>'J.CURSO 1ER TRIMESTRE'!O25</f>
        <v>9.2749999999999986</v>
      </c>
      <c r="D18" s="182" t="str">
        <f>'J.CURSO 1ER TRIMESTRE'!P25</f>
        <v>A-</v>
      </c>
      <c r="E18" s="94">
        <f t="shared" si="0"/>
        <v>2.7824999999999993</v>
      </c>
      <c r="F18" s="181">
        <f>'J.CURSO 2DO TRIMESTRE '!O25</f>
        <v>9.4235000000000007</v>
      </c>
      <c r="G18" s="182" t="str">
        <f>'J.CURSO 2DO TRIMESTRE '!P25</f>
        <v>A-</v>
      </c>
      <c r="H18" s="95">
        <f t="shared" si="1"/>
        <v>2.8270500000000003</v>
      </c>
      <c r="I18" s="174">
        <f>'J.CURSO 3 ER TRIMESTRE'!O25</f>
        <v>9.2249999999999996</v>
      </c>
      <c r="J18" s="175" t="str">
        <f>'J.CURSO 3 ER TRIMESTRE'!P25</f>
        <v>A-</v>
      </c>
      <c r="K18" s="91">
        <f t="shared" si="2"/>
        <v>2.7674999999999996</v>
      </c>
      <c r="L18" s="118">
        <f t="shared" si="3"/>
        <v>8.3770499999999988</v>
      </c>
      <c r="M18" s="92">
        <f>('NOTAS 1ER TRIMESTRE'!N24+'NOTAS 2DO TRIMESTRE'!N24+'NOTAS 3 ER TRIMESTRE'!N24)/3</f>
        <v>10</v>
      </c>
      <c r="N18" s="93">
        <f t="shared" si="4"/>
        <v>0.5</v>
      </c>
      <c r="O18" s="96">
        <f>('NOTAS 3 ER TRIMESTRE'!N24+'NOTAS 3 ER TRIMESTRE'!O24)/2</f>
        <v>9</v>
      </c>
      <c r="P18" s="96">
        <f t="shared" si="5"/>
        <v>0.45</v>
      </c>
      <c r="Q18" s="170">
        <f t="shared" si="6"/>
        <v>9.5</v>
      </c>
      <c r="R18" s="165">
        <f t="shared" si="7"/>
        <v>0.95000000000000007</v>
      </c>
      <c r="S18" s="170" t="str">
        <f t="shared" si="8"/>
        <v>A+</v>
      </c>
      <c r="T18" s="97">
        <f t="shared" si="9"/>
        <v>9.3270499999999981</v>
      </c>
      <c r="U18" s="97" t="str">
        <f t="shared" si="10"/>
        <v>A-</v>
      </c>
      <c r="V18" s="109" t="str">
        <f t="shared" si="11"/>
        <v>APROBADO</v>
      </c>
      <c r="W18" s="119"/>
      <c r="X18" s="121" t="str">
        <f t="shared" si="12"/>
        <v/>
      </c>
      <c r="Y18" s="120" t="str">
        <f t="shared" si="13"/>
        <v>APROBADO</v>
      </c>
    </row>
    <row r="19" spans="1:25">
      <c r="A19" s="104">
        <v>11</v>
      </c>
      <c r="B19" s="108" t="str">
        <f>DATOS!B22</f>
        <v>LEMA QUINATOA MARIA ELIZABETH</v>
      </c>
      <c r="C19" s="174">
        <f>'J.CURSO 1ER TRIMESTRE'!O26</f>
        <v>8.1125000000000007</v>
      </c>
      <c r="D19" s="182" t="str">
        <f>'J.CURSO 1ER TRIMESTRE'!P26</f>
        <v>B+</v>
      </c>
      <c r="E19" s="94">
        <f t="shared" si="0"/>
        <v>2.4337500000000003</v>
      </c>
      <c r="F19" s="181">
        <f>'J.CURSO 2DO TRIMESTRE '!O26</f>
        <v>9.0749999999999993</v>
      </c>
      <c r="G19" s="182" t="str">
        <f>'J.CURSO 2DO TRIMESTRE '!P26</f>
        <v>A-</v>
      </c>
      <c r="H19" s="95">
        <f t="shared" si="1"/>
        <v>2.7224999999999997</v>
      </c>
      <c r="I19" s="174">
        <f>'J.CURSO 3 ER TRIMESTRE'!O26</f>
        <v>8.7249999999999996</v>
      </c>
      <c r="J19" s="175" t="str">
        <f>'J.CURSO 3 ER TRIMESTRE'!P26</f>
        <v>A-</v>
      </c>
      <c r="K19" s="91">
        <f t="shared" si="2"/>
        <v>2.6174999999999997</v>
      </c>
      <c r="L19" s="118">
        <f t="shared" si="3"/>
        <v>7.7737499999999997</v>
      </c>
      <c r="M19" s="92">
        <f>('NOTAS 1ER TRIMESTRE'!N25+'NOTAS 2DO TRIMESTRE'!N25+'NOTAS 3 ER TRIMESTRE'!N25)/3</f>
        <v>10</v>
      </c>
      <c r="N19" s="93">
        <f t="shared" si="4"/>
        <v>0.5</v>
      </c>
      <c r="O19" s="96">
        <f>('NOTAS 3 ER TRIMESTRE'!N25+'NOTAS 3 ER TRIMESTRE'!O25)/2</f>
        <v>8.5</v>
      </c>
      <c r="P19" s="96">
        <f t="shared" si="5"/>
        <v>0.42500000000000004</v>
      </c>
      <c r="Q19" s="170">
        <f t="shared" si="6"/>
        <v>9.25</v>
      </c>
      <c r="R19" s="165">
        <f t="shared" si="7"/>
        <v>0.92500000000000004</v>
      </c>
      <c r="S19" s="170" t="str">
        <f t="shared" si="8"/>
        <v>A-</v>
      </c>
      <c r="T19" s="97">
        <f t="shared" si="9"/>
        <v>8.6987500000000004</v>
      </c>
      <c r="U19" s="97" t="str">
        <f t="shared" si="10"/>
        <v>A-</v>
      </c>
      <c r="V19" s="109" t="str">
        <f t="shared" si="11"/>
        <v>APROBADO</v>
      </c>
      <c r="W19" s="119"/>
      <c r="X19" s="121" t="str">
        <f t="shared" si="12"/>
        <v/>
      </c>
      <c r="Y19" s="120" t="str">
        <f t="shared" si="13"/>
        <v>APROBADO</v>
      </c>
    </row>
    <row r="20" spans="1:25">
      <c r="A20" s="104">
        <v>12</v>
      </c>
      <c r="B20" s="108" t="str">
        <f>DATOS!B23</f>
        <v>LEMA VITURCO CARLOS DANIEL</v>
      </c>
      <c r="C20" s="174">
        <f>'J.CURSO 1ER TRIMESTRE'!O27</f>
        <v>7.45</v>
      </c>
      <c r="D20" s="182" t="str">
        <f>'J.CURSO 1ER TRIMESTRE'!P27</f>
        <v>B-</v>
      </c>
      <c r="E20" s="94">
        <f t="shared" si="0"/>
        <v>2.2349999999999999</v>
      </c>
      <c r="F20" s="181">
        <f>'J.CURSO 2DO TRIMESTRE '!O27</f>
        <v>8.9</v>
      </c>
      <c r="G20" s="182" t="str">
        <f>'J.CURSO 2DO TRIMESTRE '!P27</f>
        <v>A-</v>
      </c>
      <c r="H20" s="95">
        <f t="shared" si="1"/>
        <v>2.67</v>
      </c>
      <c r="I20" s="174">
        <f>'J.CURSO 3 ER TRIMESTRE'!O27</f>
        <v>7.8999999999999995</v>
      </c>
      <c r="J20" s="175" t="str">
        <f>'J.CURSO 3 ER TRIMESTRE'!P27</f>
        <v>B+</v>
      </c>
      <c r="K20" s="91">
        <f t="shared" si="2"/>
        <v>2.3699999999999997</v>
      </c>
      <c r="L20" s="118">
        <f t="shared" si="3"/>
        <v>7.2749999999999986</v>
      </c>
      <c r="M20" s="92">
        <f>('NOTAS 1ER TRIMESTRE'!N26+'NOTAS 2DO TRIMESTRE'!N26+'NOTAS 3 ER TRIMESTRE'!N26)/3</f>
        <v>10</v>
      </c>
      <c r="N20" s="93">
        <f t="shared" si="4"/>
        <v>0.5</v>
      </c>
      <c r="O20" s="96">
        <f>('NOTAS 3 ER TRIMESTRE'!N26+'NOTAS 3 ER TRIMESTRE'!O26)/2</f>
        <v>7</v>
      </c>
      <c r="P20" s="96">
        <f t="shared" si="5"/>
        <v>0.35000000000000003</v>
      </c>
      <c r="Q20" s="170">
        <f t="shared" si="6"/>
        <v>8.5</v>
      </c>
      <c r="R20" s="165">
        <f t="shared" si="7"/>
        <v>0.85000000000000009</v>
      </c>
      <c r="S20" s="170" t="str">
        <f t="shared" si="8"/>
        <v>A-</v>
      </c>
      <c r="T20" s="97">
        <f t="shared" si="9"/>
        <v>8.1249999999999982</v>
      </c>
      <c r="U20" s="97" t="str">
        <f t="shared" si="10"/>
        <v>B+</v>
      </c>
      <c r="V20" s="109" t="str">
        <f t="shared" si="11"/>
        <v>APROBADO</v>
      </c>
      <c r="W20" s="119"/>
      <c r="X20" s="121" t="str">
        <f t="shared" si="12"/>
        <v/>
      </c>
      <c r="Y20" s="120" t="str">
        <f t="shared" si="13"/>
        <v>APROBADO</v>
      </c>
    </row>
    <row r="21" spans="1:25">
      <c r="A21" s="104">
        <v>13</v>
      </c>
      <c r="B21" s="108" t="str">
        <f>DATOS!B24</f>
        <v>QUILUMBA BARBA ANGELES MICAELA</v>
      </c>
      <c r="C21" s="174">
        <f>'J.CURSO 1ER TRIMESTRE'!O28</f>
        <v>8.5500000000000007</v>
      </c>
      <c r="D21" s="182" t="str">
        <f>'J.CURSO 1ER TRIMESTRE'!P28</f>
        <v>A-</v>
      </c>
      <c r="E21" s="94">
        <f t="shared" si="0"/>
        <v>2.5649999999999999</v>
      </c>
      <c r="F21" s="181">
        <f>'J.CURSO 2DO TRIMESTRE '!O28</f>
        <v>9.1749999999999989</v>
      </c>
      <c r="G21" s="182" t="str">
        <f>'J.CURSO 2DO TRIMESTRE '!P28</f>
        <v>A-</v>
      </c>
      <c r="H21" s="95">
        <f t="shared" si="1"/>
        <v>2.7524999999999995</v>
      </c>
      <c r="I21" s="174">
        <f>'J.CURSO 3 ER TRIMESTRE'!O28</f>
        <v>9.3500000000000014</v>
      </c>
      <c r="J21" s="175" t="str">
        <f>'J.CURSO 3 ER TRIMESTRE'!P28</f>
        <v>A-</v>
      </c>
      <c r="K21" s="91">
        <f t="shared" si="2"/>
        <v>2.8050000000000002</v>
      </c>
      <c r="L21" s="118">
        <f t="shared" si="3"/>
        <v>8.1224999999999987</v>
      </c>
      <c r="M21" s="92">
        <f>('NOTAS 1ER TRIMESTRE'!N27+'NOTAS 2DO TRIMESTRE'!N27+'NOTAS 3 ER TRIMESTRE'!N27)/3</f>
        <v>10</v>
      </c>
      <c r="N21" s="93">
        <f t="shared" si="4"/>
        <v>0.5</v>
      </c>
      <c r="O21" s="96">
        <f>('NOTAS 3 ER TRIMESTRE'!N27+'NOTAS 3 ER TRIMESTRE'!O27)/2</f>
        <v>8</v>
      </c>
      <c r="P21" s="96">
        <f t="shared" si="5"/>
        <v>0.4</v>
      </c>
      <c r="Q21" s="170">
        <f t="shared" si="6"/>
        <v>9</v>
      </c>
      <c r="R21" s="165">
        <f t="shared" si="7"/>
        <v>0.9</v>
      </c>
      <c r="S21" s="170" t="str">
        <f t="shared" si="8"/>
        <v>A-</v>
      </c>
      <c r="T21" s="97">
        <f t="shared" si="9"/>
        <v>9.0224999999999991</v>
      </c>
      <c r="U21" s="97" t="str">
        <f t="shared" si="10"/>
        <v>A-</v>
      </c>
      <c r="V21" s="109" t="str">
        <f t="shared" si="11"/>
        <v>APROBADO</v>
      </c>
      <c r="W21" s="119"/>
      <c r="X21" s="121" t="str">
        <f t="shared" si="12"/>
        <v/>
      </c>
      <c r="Y21" s="120" t="str">
        <f t="shared" si="13"/>
        <v>APROBADO</v>
      </c>
    </row>
    <row r="22" spans="1:25">
      <c r="A22" s="104">
        <v>14</v>
      </c>
      <c r="B22" s="108" t="str">
        <f>DATOS!B25</f>
        <v>QUINATOA TOAPANTA ABRAHAM JOSUE</v>
      </c>
      <c r="C22" s="174">
        <f>'J.CURSO 1ER TRIMESTRE'!O29</f>
        <v>9.3250000000000011</v>
      </c>
      <c r="D22" s="182" t="str">
        <f>'J.CURSO 1ER TRIMESTRE'!P29</f>
        <v>A-</v>
      </c>
      <c r="E22" s="94">
        <f t="shared" si="0"/>
        <v>2.7975000000000003</v>
      </c>
      <c r="F22" s="181">
        <f>'J.CURSO 2DO TRIMESTRE '!O29</f>
        <v>8.9749999999999996</v>
      </c>
      <c r="G22" s="182" t="str">
        <f>'J.CURSO 2DO TRIMESTRE '!P29</f>
        <v>A-</v>
      </c>
      <c r="H22" s="95">
        <f t="shared" si="1"/>
        <v>2.6924999999999999</v>
      </c>
      <c r="I22" s="174">
        <f>'J.CURSO 3 ER TRIMESTRE'!O29</f>
        <v>9.1125000000000007</v>
      </c>
      <c r="J22" s="175" t="str">
        <f>'J.CURSO 3 ER TRIMESTRE'!P29</f>
        <v>A-</v>
      </c>
      <c r="K22" s="91">
        <f t="shared" si="2"/>
        <v>2.7337500000000001</v>
      </c>
      <c r="L22" s="118">
        <f t="shared" si="3"/>
        <v>8.2237500000000008</v>
      </c>
      <c r="M22" s="92">
        <f>('NOTAS 1ER TRIMESTRE'!N28+'NOTAS 2DO TRIMESTRE'!N28+'NOTAS 3 ER TRIMESTRE'!N28)/3</f>
        <v>10</v>
      </c>
      <c r="N22" s="93">
        <f t="shared" si="4"/>
        <v>0.5</v>
      </c>
      <c r="O22" s="96">
        <f>('NOTAS 3 ER TRIMESTRE'!N28+'NOTAS 3 ER TRIMESTRE'!O28)/2</f>
        <v>9</v>
      </c>
      <c r="P22" s="96">
        <f t="shared" si="5"/>
        <v>0.45</v>
      </c>
      <c r="Q22" s="170">
        <f t="shared" si="6"/>
        <v>9.5</v>
      </c>
      <c r="R22" s="165">
        <f t="shared" si="7"/>
        <v>0.95000000000000007</v>
      </c>
      <c r="S22" s="170" t="str">
        <f t="shared" si="8"/>
        <v>A+</v>
      </c>
      <c r="T22" s="97">
        <f t="shared" si="9"/>
        <v>9.1737500000000001</v>
      </c>
      <c r="U22" s="97" t="str">
        <f t="shared" si="10"/>
        <v>A-</v>
      </c>
      <c r="V22" s="109" t="str">
        <f t="shared" si="11"/>
        <v>APROBADO</v>
      </c>
      <c r="W22" s="119"/>
      <c r="X22" s="121" t="str">
        <f t="shared" si="12"/>
        <v/>
      </c>
      <c r="Y22" s="120" t="str">
        <f t="shared" si="13"/>
        <v>APROBADO</v>
      </c>
    </row>
    <row r="23" spans="1:25">
      <c r="A23" s="104">
        <v>15</v>
      </c>
      <c r="B23" s="108" t="str">
        <f>DATOS!B26</f>
        <v>TOAQUIZA CHANCUSIG HILDA ESMERALDA</v>
      </c>
      <c r="C23" s="174">
        <f>'J.CURSO 1ER TRIMESTRE'!O30</f>
        <v>7.5</v>
      </c>
      <c r="D23" s="182" t="str">
        <f>'J.CURSO 1ER TRIMESTRE'!P30</f>
        <v>B+</v>
      </c>
      <c r="E23" s="94">
        <f t="shared" si="0"/>
        <v>2.25</v>
      </c>
      <c r="F23" s="181">
        <f>'J.CURSO 2DO TRIMESTRE '!O30</f>
        <v>8.4220000000000006</v>
      </c>
      <c r="G23" s="182" t="str">
        <f>'J.CURSO 2DO TRIMESTRE '!P30</f>
        <v>B+</v>
      </c>
      <c r="H23" s="95">
        <f t="shared" si="1"/>
        <v>2.5266000000000002</v>
      </c>
      <c r="I23" s="174">
        <f>'J.CURSO 3 ER TRIMESTRE'!O30</f>
        <v>9.1749999999999989</v>
      </c>
      <c r="J23" s="175" t="str">
        <f>'J.CURSO 3 ER TRIMESTRE'!P30</f>
        <v>A-</v>
      </c>
      <c r="K23" s="91">
        <f t="shared" si="2"/>
        <v>2.7524999999999995</v>
      </c>
      <c r="L23" s="118">
        <f t="shared" si="3"/>
        <v>7.5290999999999997</v>
      </c>
      <c r="M23" s="92">
        <f>('NOTAS 1ER TRIMESTRE'!N29+'NOTAS 2DO TRIMESTRE'!N29+'NOTAS 3 ER TRIMESTRE'!N29)/3</f>
        <v>10</v>
      </c>
      <c r="N23" s="93">
        <f t="shared" si="4"/>
        <v>0.5</v>
      </c>
      <c r="O23" s="96">
        <f>('NOTAS 3 ER TRIMESTRE'!N29+'NOTAS 3 ER TRIMESTRE'!O29)/2</f>
        <v>8.5</v>
      </c>
      <c r="P23" s="96">
        <f t="shared" si="5"/>
        <v>0.42500000000000004</v>
      </c>
      <c r="Q23" s="170">
        <f t="shared" si="6"/>
        <v>9.25</v>
      </c>
      <c r="R23" s="165">
        <f t="shared" si="7"/>
        <v>0.92500000000000004</v>
      </c>
      <c r="S23" s="170" t="str">
        <f t="shared" si="8"/>
        <v>A-</v>
      </c>
      <c r="T23" s="97">
        <f t="shared" si="9"/>
        <v>8.4541000000000004</v>
      </c>
      <c r="U23" s="97" t="str">
        <f t="shared" si="10"/>
        <v>B+</v>
      </c>
      <c r="V23" s="109" t="str">
        <f t="shared" si="11"/>
        <v>APROBADO</v>
      </c>
      <c r="W23" s="119"/>
      <c r="X23" s="121" t="str">
        <f t="shared" si="12"/>
        <v/>
      </c>
      <c r="Y23" s="120" t="str">
        <f t="shared" si="13"/>
        <v>APROBADO</v>
      </c>
    </row>
    <row r="24" spans="1:25">
      <c r="A24" s="104">
        <v>16</v>
      </c>
      <c r="B24" s="108" t="str">
        <f>DATOS!B27</f>
        <v>VEGA YUGCHA JONATHAN PAÚL</v>
      </c>
      <c r="C24" s="174">
        <f>'J.CURSO 1ER TRIMESTRE'!O31</f>
        <v>8.625</v>
      </c>
      <c r="D24" s="182" t="str">
        <f>'J.CURSO 1ER TRIMESTRE'!P31</f>
        <v>A-</v>
      </c>
      <c r="E24" s="94">
        <f t="shared" si="0"/>
        <v>2.5874999999999999</v>
      </c>
      <c r="F24" s="181">
        <f>'J.CURSO 2DO TRIMESTRE '!O31</f>
        <v>7.835</v>
      </c>
      <c r="G24" s="182" t="str">
        <f>'J.CURSO 2DO TRIMESTRE '!P31</f>
        <v>B+</v>
      </c>
      <c r="H24" s="95">
        <f t="shared" si="1"/>
        <v>2.3504999999999998</v>
      </c>
      <c r="I24" s="174">
        <f>'J.CURSO 3 ER TRIMESTRE'!O31</f>
        <v>8.35</v>
      </c>
      <c r="J24" s="175" t="str">
        <f>'J.CURSO 3 ER TRIMESTRE'!P31</f>
        <v>B+</v>
      </c>
      <c r="K24" s="91">
        <f t="shared" si="2"/>
        <v>2.5049999999999999</v>
      </c>
      <c r="L24" s="118">
        <f t="shared" si="3"/>
        <v>7.4429999999999996</v>
      </c>
      <c r="M24" s="92">
        <f>('NOTAS 1ER TRIMESTRE'!N30+'NOTAS 2DO TRIMESTRE'!N30+'NOTAS 3 ER TRIMESTRE'!N30)/3</f>
        <v>10</v>
      </c>
      <c r="N24" s="93">
        <f t="shared" si="4"/>
        <v>0.5</v>
      </c>
      <c r="O24" s="96">
        <f>('NOTAS 3 ER TRIMESTRE'!N30+'NOTAS 3 ER TRIMESTRE'!O30)/2</f>
        <v>7</v>
      </c>
      <c r="P24" s="96">
        <f t="shared" si="5"/>
        <v>0.35000000000000003</v>
      </c>
      <c r="Q24" s="170">
        <f t="shared" si="6"/>
        <v>8.5</v>
      </c>
      <c r="R24" s="165">
        <f t="shared" si="7"/>
        <v>0.85000000000000009</v>
      </c>
      <c r="S24" s="170" t="str">
        <f t="shared" si="8"/>
        <v>A-</v>
      </c>
      <c r="T24" s="97">
        <f t="shared" si="9"/>
        <v>8.2929999999999993</v>
      </c>
      <c r="U24" s="97" t="str">
        <f t="shared" si="10"/>
        <v>B+</v>
      </c>
      <c r="V24" s="109" t="str">
        <f t="shared" si="11"/>
        <v>APROBADO</v>
      </c>
      <c r="W24" s="119"/>
      <c r="X24" s="121" t="str">
        <f t="shared" si="12"/>
        <v/>
      </c>
      <c r="Y24" s="120" t="str">
        <f t="shared" si="13"/>
        <v>APROBADO</v>
      </c>
    </row>
    <row r="25" spans="1:25">
      <c r="A25" s="104">
        <v>17</v>
      </c>
      <c r="B25" s="108" t="str">
        <f>DATOS!B28</f>
        <v>YANEZ ZAPATA KEVIN EDUARDO</v>
      </c>
      <c r="C25" s="174">
        <f>'J.CURSO 1ER TRIMESTRE'!O32</f>
        <v>8.1</v>
      </c>
      <c r="D25" s="182" t="str">
        <f>'J.CURSO 1ER TRIMESTRE'!P32</f>
        <v>B+</v>
      </c>
      <c r="E25" s="94">
        <f t="shared" si="0"/>
        <v>2.4299999999999997</v>
      </c>
      <c r="F25" s="181">
        <f>'J.CURSO 2DO TRIMESTRE '!O32</f>
        <v>7.375</v>
      </c>
      <c r="G25" s="182" t="str">
        <f>'J.CURSO 2DO TRIMESTRE '!P32</f>
        <v>B-</v>
      </c>
      <c r="H25" s="95">
        <f t="shared" si="1"/>
        <v>2.2124999999999999</v>
      </c>
      <c r="I25" s="174">
        <f>'J.CURSO 3 ER TRIMESTRE'!O32</f>
        <v>8.2750000000000004</v>
      </c>
      <c r="J25" s="175" t="str">
        <f>'J.CURSO 3 ER TRIMESTRE'!P32</f>
        <v>B+</v>
      </c>
      <c r="K25" s="91">
        <f t="shared" si="2"/>
        <v>2.4824999999999999</v>
      </c>
      <c r="L25" s="118">
        <f t="shared" si="3"/>
        <v>7.125</v>
      </c>
      <c r="M25" s="92">
        <f>('NOTAS 1ER TRIMESTRE'!N31+'NOTAS 2DO TRIMESTRE'!N31+'NOTAS 3 ER TRIMESTRE'!N31)/3</f>
        <v>10</v>
      </c>
      <c r="N25" s="93">
        <f t="shared" si="4"/>
        <v>0.5</v>
      </c>
      <c r="O25" s="96">
        <f>('NOTAS 3 ER TRIMESTRE'!N31+'NOTAS 3 ER TRIMESTRE'!O31)/2</f>
        <v>8.5</v>
      </c>
      <c r="P25" s="96">
        <f t="shared" si="5"/>
        <v>0.42500000000000004</v>
      </c>
      <c r="Q25" s="170">
        <f t="shared" si="6"/>
        <v>9.25</v>
      </c>
      <c r="R25" s="165">
        <f t="shared" si="7"/>
        <v>0.92500000000000004</v>
      </c>
      <c r="S25" s="170" t="str">
        <f t="shared" si="8"/>
        <v>A-</v>
      </c>
      <c r="T25" s="97">
        <f t="shared" si="9"/>
        <v>8.0500000000000007</v>
      </c>
      <c r="U25" s="97" t="str">
        <f t="shared" si="10"/>
        <v>B+</v>
      </c>
      <c r="V25" s="109" t="str">
        <f t="shared" si="11"/>
        <v>APROBADO</v>
      </c>
      <c r="W25" s="119"/>
      <c r="X25" s="121" t="str">
        <f t="shared" si="12"/>
        <v/>
      </c>
      <c r="Y25" s="120" t="str">
        <f t="shared" si="13"/>
        <v>APROBADO</v>
      </c>
    </row>
    <row r="26" spans="1:25">
      <c r="A26" s="104">
        <v>18</v>
      </c>
      <c r="B26" s="108">
        <f>DATOS!B29</f>
        <v>0</v>
      </c>
      <c r="C26" s="174" t="e">
        <f>'J.CURSO 1ER TRIMESTRE'!O33</f>
        <v>#DIV/0!</v>
      </c>
      <c r="D26" s="182" t="e">
        <f>'J.CURSO 1ER TRIMESTRE'!P33</f>
        <v>#DIV/0!</v>
      </c>
      <c r="E26" s="94" t="e">
        <f t="shared" si="0"/>
        <v>#DIV/0!</v>
      </c>
      <c r="F26" s="181" t="e">
        <f>'J.CURSO 2DO TRIMESTRE '!O33</f>
        <v>#DIV/0!</v>
      </c>
      <c r="G26" s="182" t="e">
        <f>'J.CURSO 2DO TRIMESTRE '!P33</f>
        <v>#DIV/0!</v>
      </c>
      <c r="H26" s="95" t="e">
        <f t="shared" si="1"/>
        <v>#DIV/0!</v>
      </c>
      <c r="I26" s="174" t="e">
        <f>'J.CURSO 3 ER TRIMESTRE'!O33</f>
        <v>#DIV/0!</v>
      </c>
      <c r="J26" s="175" t="e">
        <f>'J.CURSO 3 ER TRIMESTRE'!P33</f>
        <v>#DIV/0!</v>
      </c>
      <c r="K26" s="91" t="e">
        <f t="shared" si="2"/>
        <v>#DIV/0!</v>
      </c>
      <c r="L26" s="118" t="e">
        <f t="shared" si="3"/>
        <v>#DIV/0!</v>
      </c>
      <c r="M26" s="92">
        <f>('NOTAS 1ER TRIMESTRE'!N32+'NOTAS 2DO TRIMESTRE'!N32+'NOTAS 3 ER TRIMESTRE'!N32)/3</f>
        <v>0</v>
      </c>
      <c r="N26" s="93">
        <f t="shared" si="4"/>
        <v>0</v>
      </c>
      <c r="O26" s="96">
        <f>('NOTAS 3 ER TRIMESTRE'!N32+'NOTAS 3 ER TRIMESTRE'!O32)/2</f>
        <v>0</v>
      </c>
      <c r="P26" s="96">
        <f t="shared" si="5"/>
        <v>0</v>
      </c>
      <c r="Q26" s="170">
        <f t="shared" si="6"/>
        <v>0</v>
      </c>
      <c r="R26" s="165">
        <f t="shared" si="7"/>
        <v>0</v>
      </c>
      <c r="S26" s="170" t="b">
        <f t="shared" si="8"/>
        <v>0</v>
      </c>
      <c r="T26" s="97" t="e">
        <f t="shared" si="9"/>
        <v>#DIV/0!</v>
      </c>
      <c r="U26" s="97" t="e">
        <f t="shared" si="10"/>
        <v>#DIV/0!</v>
      </c>
      <c r="V26" s="109" t="e">
        <f t="shared" si="11"/>
        <v>#DIV/0!</v>
      </c>
      <c r="W26" s="119"/>
      <c r="X26" s="121" t="str">
        <f t="shared" si="12"/>
        <v/>
      </c>
      <c r="Y26" s="120" t="str">
        <f t="shared" si="13"/>
        <v>APROBADO</v>
      </c>
    </row>
    <row r="27" spans="1:25">
      <c r="A27" s="104">
        <v>19</v>
      </c>
      <c r="B27" s="108">
        <f>DATOS!B30</f>
        <v>0</v>
      </c>
      <c r="C27" s="174" t="e">
        <f>'J.CURSO 1ER TRIMESTRE'!O34</f>
        <v>#DIV/0!</v>
      </c>
      <c r="D27" s="182" t="e">
        <f>'J.CURSO 1ER TRIMESTRE'!P34</f>
        <v>#DIV/0!</v>
      </c>
      <c r="E27" s="94" t="e">
        <f t="shared" si="0"/>
        <v>#DIV/0!</v>
      </c>
      <c r="F27" s="181" t="e">
        <f>'J.CURSO 2DO TRIMESTRE '!O34</f>
        <v>#DIV/0!</v>
      </c>
      <c r="G27" s="182" t="e">
        <f>'J.CURSO 2DO TRIMESTRE '!P34</f>
        <v>#DIV/0!</v>
      </c>
      <c r="H27" s="95" t="e">
        <f t="shared" si="1"/>
        <v>#DIV/0!</v>
      </c>
      <c r="I27" s="174" t="e">
        <f>'J.CURSO 3 ER TRIMESTRE'!O34</f>
        <v>#DIV/0!</v>
      </c>
      <c r="J27" s="175" t="e">
        <f>'J.CURSO 3 ER TRIMESTRE'!P34</f>
        <v>#DIV/0!</v>
      </c>
      <c r="K27" s="91" t="e">
        <f t="shared" si="2"/>
        <v>#DIV/0!</v>
      </c>
      <c r="L27" s="118" t="e">
        <f t="shared" si="3"/>
        <v>#DIV/0!</v>
      </c>
      <c r="M27" s="92">
        <f>('NOTAS 1ER TRIMESTRE'!N33+'NOTAS 2DO TRIMESTRE'!N33+'NOTAS 3 ER TRIMESTRE'!N33)/3</f>
        <v>0</v>
      </c>
      <c r="N27" s="93">
        <f t="shared" si="4"/>
        <v>0</v>
      </c>
      <c r="O27" s="96">
        <f>('NOTAS 3 ER TRIMESTRE'!N33+'NOTAS 3 ER TRIMESTRE'!O33)/2</f>
        <v>0</v>
      </c>
      <c r="P27" s="96">
        <f t="shared" si="5"/>
        <v>0</v>
      </c>
      <c r="Q27" s="170">
        <f t="shared" si="6"/>
        <v>0</v>
      </c>
      <c r="R27" s="165">
        <f t="shared" si="7"/>
        <v>0</v>
      </c>
      <c r="S27" s="170" t="b">
        <f t="shared" si="8"/>
        <v>0</v>
      </c>
      <c r="T27" s="97" t="e">
        <f t="shared" si="9"/>
        <v>#DIV/0!</v>
      </c>
      <c r="U27" s="97" t="e">
        <f t="shared" si="10"/>
        <v>#DIV/0!</v>
      </c>
      <c r="V27" s="109" t="e">
        <f t="shared" si="11"/>
        <v>#DIV/0!</v>
      </c>
      <c r="W27" s="119"/>
      <c r="X27" s="121" t="str">
        <f t="shared" si="12"/>
        <v/>
      </c>
      <c r="Y27" s="120" t="str">
        <f t="shared" si="13"/>
        <v>APROBADO</v>
      </c>
    </row>
    <row r="28" spans="1:25">
      <c r="A28" s="104">
        <v>20</v>
      </c>
      <c r="B28" s="108">
        <f>DATOS!B31</f>
        <v>0</v>
      </c>
      <c r="C28" s="174" t="e">
        <f>'J.CURSO 1ER TRIMESTRE'!O35</f>
        <v>#DIV/0!</v>
      </c>
      <c r="D28" s="182" t="e">
        <f>'J.CURSO 1ER TRIMESTRE'!P35</f>
        <v>#DIV/0!</v>
      </c>
      <c r="E28" s="94" t="e">
        <f t="shared" si="0"/>
        <v>#DIV/0!</v>
      </c>
      <c r="F28" s="181" t="e">
        <f>'J.CURSO 2DO TRIMESTRE '!O35</f>
        <v>#DIV/0!</v>
      </c>
      <c r="G28" s="182" t="e">
        <f>'J.CURSO 2DO TRIMESTRE '!P35</f>
        <v>#DIV/0!</v>
      </c>
      <c r="H28" s="95" t="e">
        <f t="shared" si="1"/>
        <v>#DIV/0!</v>
      </c>
      <c r="I28" s="174" t="e">
        <f>'J.CURSO 3 ER TRIMESTRE'!O35</f>
        <v>#DIV/0!</v>
      </c>
      <c r="J28" s="175" t="e">
        <f>'J.CURSO 3 ER TRIMESTRE'!P35</f>
        <v>#DIV/0!</v>
      </c>
      <c r="K28" s="91" t="e">
        <f t="shared" si="2"/>
        <v>#DIV/0!</v>
      </c>
      <c r="L28" s="118" t="e">
        <f t="shared" si="3"/>
        <v>#DIV/0!</v>
      </c>
      <c r="M28" s="92">
        <f>('NOTAS 1ER TRIMESTRE'!N34+'NOTAS 2DO TRIMESTRE'!N34+'NOTAS 3 ER TRIMESTRE'!N34)/3</f>
        <v>0</v>
      </c>
      <c r="N28" s="93">
        <f t="shared" si="4"/>
        <v>0</v>
      </c>
      <c r="O28" s="96">
        <f>('NOTAS 3 ER TRIMESTRE'!N34+'NOTAS 3 ER TRIMESTRE'!O34)/2</f>
        <v>0</v>
      </c>
      <c r="P28" s="96">
        <f t="shared" si="5"/>
        <v>0</v>
      </c>
      <c r="Q28" s="170">
        <f t="shared" si="6"/>
        <v>0</v>
      </c>
      <c r="R28" s="165">
        <f t="shared" si="7"/>
        <v>0</v>
      </c>
      <c r="S28" s="170" t="b">
        <f t="shared" si="8"/>
        <v>0</v>
      </c>
      <c r="T28" s="97" t="e">
        <f t="shared" si="9"/>
        <v>#DIV/0!</v>
      </c>
      <c r="U28" s="97" t="e">
        <f t="shared" si="10"/>
        <v>#DIV/0!</v>
      </c>
      <c r="V28" s="109" t="e">
        <f t="shared" si="11"/>
        <v>#DIV/0!</v>
      </c>
      <c r="W28" s="119"/>
      <c r="X28" s="121" t="str">
        <f t="shared" si="12"/>
        <v/>
      </c>
      <c r="Y28" s="120" t="str">
        <f t="shared" si="13"/>
        <v>APROBADO</v>
      </c>
    </row>
    <row r="29" spans="1:25">
      <c r="A29" s="104">
        <v>21</v>
      </c>
      <c r="B29" s="108">
        <f>DATOS!B32</f>
        <v>0</v>
      </c>
      <c r="C29" s="174" t="e">
        <f>'J.CURSO 1ER TRIMESTRE'!O36</f>
        <v>#DIV/0!</v>
      </c>
      <c r="D29" s="182" t="e">
        <f>'J.CURSO 1ER TRIMESTRE'!P36</f>
        <v>#DIV/0!</v>
      </c>
      <c r="E29" s="94" t="e">
        <f t="shared" si="0"/>
        <v>#DIV/0!</v>
      </c>
      <c r="F29" s="181" t="e">
        <f>'J.CURSO 2DO TRIMESTRE '!O36</f>
        <v>#DIV/0!</v>
      </c>
      <c r="G29" s="182" t="e">
        <f>'J.CURSO 2DO TRIMESTRE '!P36</f>
        <v>#DIV/0!</v>
      </c>
      <c r="H29" s="95" t="e">
        <f t="shared" si="1"/>
        <v>#DIV/0!</v>
      </c>
      <c r="I29" s="174" t="e">
        <f>'J.CURSO 3 ER TRIMESTRE'!O36</f>
        <v>#DIV/0!</v>
      </c>
      <c r="J29" s="175" t="e">
        <f>'J.CURSO 3 ER TRIMESTRE'!P36</f>
        <v>#DIV/0!</v>
      </c>
      <c r="K29" s="91" t="e">
        <f t="shared" si="2"/>
        <v>#DIV/0!</v>
      </c>
      <c r="L29" s="118" t="e">
        <f t="shared" si="3"/>
        <v>#DIV/0!</v>
      </c>
      <c r="M29" s="92">
        <f>('NOTAS 1ER TRIMESTRE'!N35+'NOTAS 2DO TRIMESTRE'!N35+'NOTAS 3 ER TRIMESTRE'!N35)/3</f>
        <v>0</v>
      </c>
      <c r="N29" s="93">
        <f t="shared" si="4"/>
        <v>0</v>
      </c>
      <c r="O29" s="96">
        <f>('NOTAS 3 ER TRIMESTRE'!N35+'NOTAS 3 ER TRIMESTRE'!O35)/2</f>
        <v>0</v>
      </c>
      <c r="P29" s="96">
        <f t="shared" si="5"/>
        <v>0</v>
      </c>
      <c r="Q29" s="170">
        <f t="shared" si="6"/>
        <v>0</v>
      </c>
      <c r="R29" s="165">
        <f t="shared" si="7"/>
        <v>0</v>
      </c>
      <c r="S29" s="170" t="b">
        <f t="shared" si="8"/>
        <v>0</v>
      </c>
      <c r="T29" s="97" t="e">
        <f t="shared" si="9"/>
        <v>#DIV/0!</v>
      </c>
      <c r="U29" s="97" t="e">
        <f t="shared" si="10"/>
        <v>#DIV/0!</v>
      </c>
      <c r="V29" s="109" t="e">
        <f t="shared" si="11"/>
        <v>#DIV/0!</v>
      </c>
      <c r="W29" s="119"/>
      <c r="X29" s="121" t="str">
        <f t="shared" si="12"/>
        <v/>
      </c>
      <c r="Y29" s="120" t="str">
        <f t="shared" si="13"/>
        <v>APROBADO</v>
      </c>
    </row>
    <row r="30" spans="1:25">
      <c r="A30" s="104">
        <v>22</v>
      </c>
      <c r="B30" s="108">
        <f>DATOS!B33</f>
        <v>0</v>
      </c>
      <c r="C30" s="174" t="e">
        <f>'J.CURSO 1ER TRIMESTRE'!O37</f>
        <v>#DIV/0!</v>
      </c>
      <c r="D30" s="182" t="e">
        <f>'J.CURSO 1ER TRIMESTRE'!P37</f>
        <v>#DIV/0!</v>
      </c>
      <c r="E30" s="94" t="e">
        <f t="shared" si="0"/>
        <v>#DIV/0!</v>
      </c>
      <c r="F30" s="181" t="e">
        <f>'J.CURSO 2DO TRIMESTRE '!O37</f>
        <v>#DIV/0!</v>
      </c>
      <c r="G30" s="182" t="e">
        <f>'J.CURSO 2DO TRIMESTRE '!P37</f>
        <v>#DIV/0!</v>
      </c>
      <c r="H30" s="95" t="e">
        <f t="shared" si="1"/>
        <v>#DIV/0!</v>
      </c>
      <c r="I30" s="174" t="e">
        <f>'J.CURSO 3 ER TRIMESTRE'!O37</f>
        <v>#DIV/0!</v>
      </c>
      <c r="J30" s="175" t="e">
        <f>'J.CURSO 3 ER TRIMESTRE'!P37</f>
        <v>#DIV/0!</v>
      </c>
      <c r="K30" s="91" t="e">
        <f t="shared" si="2"/>
        <v>#DIV/0!</v>
      </c>
      <c r="L30" s="118" t="e">
        <f t="shared" si="3"/>
        <v>#DIV/0!</v>
      </c>
      <c r="M30" s="92">
        <f>('NOTAS 1ER TRIMESTRE'!N36+'NOTAS 2DO TRIMESTRE'!N36+'NOTAS 3 ER TRIMESTRE'!N36)/3</f>
        <v>0</v>
      </c>
      <c r="N30" s="93">
        <f t="shared" si="4"/>
        <v>0</v>
      </c>
      <c r="O30" s="96">
        <f>('NOTAS 3 ER TRIMESTRE'!N36+'NOTAS 3 ER TRIMESTRE'!O36)/2</f>
        <v>0</v>
      </c>
      <c r="P30" s="96">
        <f t="shared" si="5"/>
        <v>0</v>
      </c>
      <c r="Q30" s="170">
        <f t="shared" si="6"/>
        <v>0</v>
      </c>
      <c r="R30" s="165">
        <f t="shared" si="7"/>
        <v>0</v>
      </c>
      <c r="S30" s="170" t="b">
        <f t="shared" si="8"/>
        <v>0</v>
      </c>
      <c r="T30" s="97" t="e">
        <f t="shared" si="9"/>
        <v>#DIV/0!</v>
      </c>
      <c r="U30" s="97" t="e">
        <f t="shared" si="10"/>
        <v>#DIV/0!</v>
      </c>
      <c r="V30" s="109" t="e">
        <f t="shared" si="11"/>
        <v>#DIV/0!</v>
      </c>
      <c r="W30" s="119"/>
      <c r="X30" s="121" t="str">
        <f t="shared" si="12"/>
        <v/>
      </c>
      <c r="Y30" s="120" t="str">
        <f t="shared" si="13"/>
        <v>APROBADO</v>
      </c>
    </row>
    <row r="31" spans="1:25">
      <c r="A31" s="104">
        <v>23</v>
      </c>
      <c r="B31" s="108">
        <f>DATOS!B34</f>
        <v>0</v>
      </c>
      <c r="C31" s="174" t="e">
        <f>'J.CURSO 1ER TRIMESTRE'!O38</f>
        <v>#DIV/0!</v>
      </c>
      <c r="D31" s="182" t="e">
        <f>'J.CURSO 1ER TRIMESTRE'!P38</f>
        <v>#DIV/0!</v>
      </c>
      <c r="E31" s="94" t="e">
        <f t="shared" si="0"/>
        <v>#DIV/0!</v>
      </c>
      <c r="F31" s="181" t="e">
        <f>'J.CURSO 2DO TRIMESTRE '!O38</f>
        <v>#DIV/0!</v>
      </c>
      <c r="G31" s="182" t="e">
        <f>'J.CURSO 2DO TRIMESTRE '!P38</f>
        <v>#DIV/0!</v>
      </c>
      <c r="H31" s="95" t="e">
        <f t="shared" si="1"/>
        <v>#DIV/0!</v>
      </c>
      <c r="I31" s="174" t="e">
        <f>'J.CURSO 3 ER TRIMESTRE'!O38</f>
        <v>#DIV/0!</v>
      </c>
      <c r="J31" s="175" t="e">
        <f>'J.CURSO 3 ER TRIMESTRE'!P38</f>
        <v>#DIV/0!</v>
      </c>
      <c r="K31" s="91" t="e">
        <f t="shared" si="2"/>
        <v>#DIV/0!</v>
      </c>
      <c r="L31" s="118" t="e">
        <f t="shared" si="3"/>
        <v>#DIV/0!</v>
      </c>
      <c r="M31" s="92">
        <f>('NOTAS 1ER TRIMESTRE'!N37+'NOTAS 2DO TRIMESTRE'!N37+'NOTAS 3 ER TRIMESTRE'!N37)/3</f>
        <v>0</v>
      </c>
      <c r="N31" s="93">
        <f t="shared" si="4"/>
        <v>0</v>
      </c>
      <c r="O31" s="96">
        <f>('NOTAS 3 ER TRIMESTRE'!N37+'NOTAS 3 ER TRIMESTRE'!O37)/2</f>
        <v>0</v>
      </c>
      <c r="P31" s="96">
        <f t="shared" si="5"/>
        <v>0</v>
      </c>
      <c r="Q31" s="170">
        <f t="shared" si="6"/>
        <v>0</v>
      </c>
      <c r="R31" s="165">
        <f t="shared" si="7"/>
        <v>0</v>
      </c>
      <c r="S31" s="170" t="b">
        <f t="shared" si="8"/>
        <v>0</v>
      </c>
      <c r="T31" s="97" t="e">
        <f t="shared" si="9"/>
        <v>#DIV/0!</v>
      </c>
      <c r="U31" s="97" t="e">
        <f t="shared" si="10"/>
        <v>#DIV/0!</v>
      </c>
      <c r="V31" s="109" t="e">
        <f t="shared" si="11"/>
        <v>#DIV/0!</v>
      </c>
      <c r="W31" s="119"/>
      <c r="X31" s="121" t="str">
        <f t="shared" si="12"/>
        <v/>
      </c>
      <c r="Y31" s="120" t="str">
        <f t="shared" si="13"/>
        <v>APROBADO</v>
      </c>
    </row>
    <row r="32" spans="1:25">
      <c r="A32" s="104">
        <v>24</v>
      </c>
      <c r="B32" s="108">
        <f>DATOS!B35</f>
        <v>0</v>
      </c>
      <c r="C32" s="174" t="e">
        <f>'J.CURSO 1ER TRIMESTRE'!O39</f>
        <v>#DIV/0!</v>
      </c>
      <c r="D32" s="182" t="e">
        <f>'J.CURSO 1ER TRIMESTRE'!P39</f>
        <v>#DIV/0!</v>
      </c>
      <c r="E32" s="94" t="e">
        <f t="shared" si="0"/>
        <v>#DIV/0!</v>
      </c>
      <c r="F32" s="181" t="e">
        <f>'J.CURSO 2DO TRIMESTRE '!O39</f>
        <v>#DIV/0!</v>
      </c>
      <c r="G32" s="182" t="e">
        <f>'J.CURSO 2DO TRIMESTRE '!P39</f>
        <v>#DIV/0!</v>
      </c>
      <c r="H32" s="95" t="e">
        <f t="shared" si="1"/>
        <v>#DIV/0!</v>
      </c>
      <c r="I32" s="174" t="e">
        <f>'J.CURSO 3 ER TRIMESTRE'!O39</f>
        <v>#DIV/0!</v>
      </c>
      <c r="J32" s="175" t="e">
        <f>'J.CURSO 3 ER TRIMESTRE'!P39</f>
        <v>#DIV/0!</v>
      </c>
      <c r="K32" s="91" t="e">
        <f t="shared" si="2"/>
        <v>#DIV/0!</v>
      </c>
      <c r="L32" s="118" t="e">
        <f t="shared" si="3"/>
        <v>#DIV/0!</v>
      </c>
      <c r="M32" s="92">
        <f>('NOTAS 1ER TRIMESTRE'!N38+'NOTAS 2DO TRIMESTRE'!N38+'NOTAS 3 ER TRIMESTRE'!N38)/3</f>
        <v>0</v>
      </c>
      <c r="N32" s="93">
        <f t="shared" si="4"/>
        <v>0</v>
      </c>
      <c r="O32" s="96">
        <f>('NOTAS 3 ER TRIMESTRE'!N38+'NOTAS 3 ER TRIMESTRE'!O38)/2</f>
        <v>0</v>
      </c>
      <c r="P32" s="96">
        <f t="shared" si="5"/>
        <v>0</v>
      </c>
      <c r="Q32" s="170">
        <f t="shared" si="6"/>
        <v>0</v>
      </c>
      <c r="R32" s="165">
        <f t="shared" si="7"/>
        <v>0</v>
      </c>
      <c r="S32" s="170" t="b">
        <f t="shared" si="8"/>
        <v>0</v>
      </c>
      <c r="T32" s="97" t="e">
        <f t="shared" si="9"/>
        <v>#DIV/0!</v>
      </c>
      <c r="U32" s="97" t="e">
        <f t="shared" si="10"/>
        <v>#DIV/0!</v>
      </c>
      <c r="V32" s="109" t="e">
        <f t="shared" si="11"/>
        <v>#DIV/0!</v>
      </c>
      <c r="W32" s="119"/>
      <c r="X32" s="121" t="str">
        <f t="shared" si="12"/>
        <v/>
      </c>
      <c r="Y32" s="120" t="str">
        <f t="shared" si="13"/>
        <v>APROBADO</v>
      </c>
    </row>
    <row r="33" spans="1:25">
      <c r="A33" s="104">
        <v>25</v>
      </c>
      <c r="B33" s="108">
        <f>DATOS!B36</f>
        <v>0</v>
      </c>
      <c r="C33" s="174" t="e">
        <f>'J.CURSO 1ER TRIMESTRE'!O40</f>
        <v>#DIV/0!</v>
      </c>
      <c r="D33" s="182" t="e">
        <f>'J.CURSO 1ER TRIMESTRE'!P40</f>
        <v>#DIV/0!</v>
      </c>
      <c r="E33" s="94" t="e">
        <f t="shared" si="0"/>
        <v>#DIV/0!</v>
      </c>
      <c r="F33" s="181" t="e">
        <f>'J.CURSO 2DO TRIMESTRE '!O40</f>
        <v>#DIV/0!</v>
      </c>
      <c r="G33" s="182" t="e">
        <f>'J.CURSO 2DO TRIMESTRE '!P40</f>
        <v>#DIV/0!</v>
      </c>
      <c r="H33" s="95" t="e">
        <f t="shared" si="1"/>
        <v>#DIV/0!</v>
      </c>
      <c r="I33" s="174" t="e">
        <f>'J.CURSO 3 ER TRIMESTRE'!O40</f>
        <v>#DIV/0!</v>
      </c>
      <c r="J33" s="175" t="e">
        <f>'J.CURSO 3 ER TRIMESTRE'!P40</f>
        <v>#DIV/0!</v>
      </c>
      <c r="K33" s="91" t="e">
        <f t="shared" si="2"/>
        <v>#DIV/0!</v>
      </c>
      <c r="L33" s="118" t="e">
        <f t="shared" si="3"/>
        <v>#DIV/0!</v>
      </c>
      <c r="M33" s="92">
        <f>('NOTAS 1ER TRIMESTRE'!N39+'NOTAS 2DO TRIMESTRE'!N39+'NOTAS 3 ER TRIMESTRE'!N39)/3</f>
        <v>0</v>
      </c>
      <c r="N33" s="93">
        <f t="shared" si="4"/>
        <v>0</v>
      </c>
      <c r="O33" s="96">
        <f>('NOTAS 3 ER TRIMESTRE'!N39+'NOTAS 3 ER TRIMESTRE'!O39)/2</f>
        <v>0</v>
      </c>
      <c r="P33" s="96">
        <f t="shared" si="5"/>
        <v>0</v>
      </c>
      <c r="Q33" s="170">
        <f t="shared" si="6"/>
        <v>0</v>
      </c>
      <c r="R33" s="165">
        <f t="shared" si="7"/>
        <v>0</v>
      </c>
      <c r="S33" s="170" t="b">
        <f t="shared" si="8"/>
        <v>0</v>
      </c>
      <c r="T33" s="97" t="e">
        <f t="shared" si="9"/>
        <v>#DIV/0!</v>
      </c>
      <c r="U33" s="97" t="e">
        <f t="shared" si="10"/>
        <v>#DIV/0!</v>
      </c>
      <c r="V33" s="109" t="e">
        <f t="shared" si="11"/>
        <v>#DIV/0!</v>
      </c>
      <c r="W33" s="119"/>
      <c r="X33" s="121" t="str">
        <f t="shared" si="12"/>
        <v/>
      </c>
      <c r="Y33" s="120" t="str">
        <f t="shared" si="13"/>
        <v>APROBADO</v>
      </c>
    </row>
    <row r="34" spans="1:25">
      <c r="A34" s="104">
        <v>26</v>
      </c>
      <c r="B34" s="108">
        <f>DATOS!B37</f>
        <v>0</v>
      </c>
      <c r="C34" s="174" t="e">
        <f>'J.CURSO 1ER TRIMESTRE'!O41</f>
        <v>#DIV/0!</v>
      </c>
      <c r="D34" s="182" t="e">
        <f>'J.CURSO 1ER TRIMESTRE'!P41</f>
        <v>#DIV/0!</v>
      </c>
      <c r="E34" s="94" t="e">
        <f t="shared" si="0"/>
        <v>#DIV/0!</v>
      </c>
      <c r="F34" s="181" t="e">
        <f>'J.CURSO 2DO TRIMESTRE '!O41</f>
        <v>#DIV/0!</v>
      </c>
      <c r="G34" s="182" t="e">
        <f>'J.CURSO 2DO TRIMESTRE '!P41</f>
        <v>#DIV/0!</v>
      </c>
      <c r="H34" s="95" t="e">
        <f t="shared" si="1"/>
        <v>#DIV/0!</v>
      </c>
      <c r="I34" s="174" t="e">
        <f>'J.CURSO 3 ER TRIMESTRE'!O41</f>
        <v>#DIV/0!</v>
      </c>
      <c r="J34" s="175" t="e">
        <f>'J.CURSO 3 ER TRIMESTRE'!P41</f>
        <v>#DIV/0!</v>
      </c>
      <c r="K34" s="91" t="e">
        <f t="shared" si="2"/>
        <v>#DIV/0!</v>
      </c>
      <c r="L34" s="118" t="e">
        <f t="shared" si="3"/>
        <v>#DIV/0!</v>
      </c>
      <c r="M34" s="92">
        <f>('NOTAS 1ER TRIMESTRE'!N40+'NOTAS 2DO TRIMESTRE'!N40+'NOTAS 3 ER TRIMESTRE'!N40)/3</f>
        <v>0</v>
      </c>
      <c r="N34" s="93">
        <f t="shared" si="4"/>
        <v>0</v>
      </c>
      <c r="O34" s="96">
        <f>('NOTAS 3 ER TRIMESTRE'!N40+'NOTAS 3 ER TRIMESTRE'!O40)/2</f>
        <v>0</v>
      </c>
      <c r="P34" s="96">
        <f t="shared" si="5"/>
        <v>0</v>
      </c>
      <c r="Q34" s="170">
        <f t="shared" si="6"/>
        <v>0</v>
      </c>
      <c r="R34" s="165">
        <f t="shared" si="7"/>
        <v>0</v>
      </c>
      <c r="S34" s="170" t="b">
        <f t="shared" si="8"/>
        <v>0</v>
      </c>
      <c r="T34" s="97" t="e">
        <f t="shared" si="9"/>
        <v>#DIV/0!</v>
      </c>
      <c r="U34" s="97" t="e">
        <f t="shared" si="10"/>
        <v>#DIV/0!</v>
      </c>
      <c r="V34" s="109" t="e">
        <f t="shared" si="11"/>
        <v>#DIV/0!</v>
      </c>
      <c r="W34" s="119"/>
      <c r="X34" s="121" t="str">
        <f t="shared" si="12"/>
        <v/>
      </c>
      <c r="Y34" s="120" t="str">
        <f t="shared" si="13"/>
        <v>APROBADO</v>
      </c>
    </row>
    <row r="35" spans="1:25">
      <c r="A35" s="104">
        <v>27</v>
      </c>
      <c r="B35" s="108">
        <f>DATOS!B38</f>
        <v>0</v>
      </c>
      <c r="C35" s="174" t="e">
        <f>'J.CURSO 1ER TRIMESTRE'!O42</f>
        <v>#DIV/0!</v>
      </c>
      <c r="D35" s="182" t="e">
        <f>'J.CURSO 1ER TRIMESTRE'!P42</f>
        <v>#DIV/0!</v>
      </c>
      <c r="E35" s="94" t="e">
        <f t="shared" si="0"/>
        <v>#DIV/0!</v>
      </c>
      <c r="F35" s="181" t="e">
        <f>'J.CURSO 2DO TRIMESTRE '!O42</f>
        <v>#DIV/0!</v>
      </c>
      <c r="G35" s="182" t="e">
        <f>'J.CURSO 2DO TRIMESTRE '!P42</f>
        <v>#DIV/0!</v>
      </c>
      <c r="H35" s="95" t="e">
        <f t="shared" si="1"/>
        <v>#DIV/0!</v>
      </c>
      <c r="I35" s="174" t="e">
        <f>'J.CURSO 3 ER TRIMESTRE'!O42</f>
        <v>#DIV/0!</v>
      </c>
      <c r="J35" s="175" t="e">
        <f>'J.CURSO 3 ER TRIMESTRE'!P42</f>
        <v>#DIV/0!</v>
      </c>
      <c r="K35" s="91" t="e">
        <f t="shared" si="2"/>
        <v>#DIV/0!</v>
      </c>
      <c r="L35" s="118" t="e">
        <f t="shared" si="3"/>
        <v>#DIV/0!</v>
      </c>
      <c r="M35" s="92">
        <f>('NOTAS 1ER TRIMESTRE'!N41+'NOTAS 2DO TRIMESTRE'!N41+'NOTAS 3 ER TRIMESTRE'!N41)/3</f>
        <v>0</v>
      </c>
      <c r="N35" s="93">
        <f t="shared" si="4"/>
        <v>0</v>
      </c>
      <c r="O35" s="96">
        <f>('NOTAS 3 ER TRIMESTRE'!N41+'NOTAS 3 ER TRIMESTRE'!O41)/2</f>
        <v>0</v>
      </c>
      <c r="P35" s="96">
        <f t="shared" si="5"/>
        <v>0</v>
      </c>
      <c r="Q35" s="170">
        <f t="shared" si="6"/>
        <v>0</v>
      </c>
      <c r="R35" s="165">
        <f t="shared" si="7"/>
        <v>0</v>
      </c>
      <c r="S35" s="170" t="b">
        <f t="shared" si="8"/>
        <v>0</v>
      </c>
      <c r="T35" s="97" t="e">
        <f t="shared" si="9"/>
        <v>#DIV/0!</v>
      </c>
      <c r="U35" s="97" t="e">
        <f t="shared" si="10"/>
        <v>#DIV/0!</v>
      </c>
      <c r="V35" s="109" t="e">
        <f t="shared" si="11"/>
        <v>#DIV/0!</v>
      </c>
      <c r="W35" s="119"/>
      <c r="X35" s="121" t="str">
        <f t="shared" si="12"/>
        <v/>
      </c>
      <c r="Y35" s="120" t="str">
        <f t="shared" si="13"/>
        <v>APROBADO</v>
      </c>
    </row>
    <row r="36" spans="1:25">
      <c r="A36" s="104">
        <v>28</v>
      </c>
      <c r="B36" s="108">
        <f>DATOS!B39</f>
        <v>0</v>
      </c>
      <c r="C36" s="174" t="e">
        <f>'J.CURSO 1ER TRIMESTRE'!O43</f>
        <v>#DIV/0!</v>
      </c>
      <c r="D36" s="182" t="e">
        <f>'J.CURSO 1ER TRIMESTRE'!P43</f>
        <v>#DIV/0!</v>
      </c>
      <c r="E36" s="94" t="e">
        <f t="shared" si="0"/>
        <v>#DIV/0!</v>
      </c>
      <c r="F36" s="181" t="e">
        <f>'J.CURSO 2DO TRIMESTRE '!O43</f>
        <v>#DIV/0!</v>
      </c>
      <c r="G36" s="182" t="e">
        <f>'J.CURSO 2DO TRIMESTRE '!P43</f>
        <v>#DIV/0!</v>
      </c>
      <c r="H36" s="95" t="e">
        <f t="shared" si="1"/>
        <v>#DIV/0!</v>
      </c>
      <c r="I36" s="174" t="e">
        <f>'J.CURSO 3 ER TRIMESTRE'!O43</f>
        <v>#DIV/0!</v>
      </c>
      <c r="J36" s="175" t="e">
        <f>'J.CURSO 3 ER TRIMESTRE'!P43</f>
        <v>#DIV/0!</v>
      </c>
      <c r="K36" s="91" t="e">
        <f t="shared" si="2"/>
        <v>#DIV/0!</v>
      </c>
      <c r="L36" s="118" t="e">
        <f t="shared" si="3"/>
        <v>#DIV/0!</v>
      </c>
      <c r="M36" s="92">
        <f>('NOTAS 1ER TRIMESTRE'!N42+'NOTAS 2DO TRIMESTRE'!N42+'NOTAS 3 ER TRIMESTRE'!N42)/3</f>
        <v>0</v>
      </c>
      <c r="N36" s="93">
        <f t="shared" si="4"/>
        <v>0</v>
      </c>
      <c r="O36" s="96">
        <f>('NOTAS 3 ER TRIMESTRE'!N42+'NOTAS 3 ER TRIMESTRE'!O42)/2</f>
        <v>0</v>
      </c>
      <c r="P36" s="96">
        <f t="shared" si="5"/>
        <v>0</v>
      </c>
      <c r="Q36" s="170">
        <f t="shared" si="6"/>
        <v>0</v>
      </c>
      <c r="R36" s="165">
        <f t="shared" si="7"/>
        <v>0</v>
      </c>
      <c r="S36" s="170" t="b">
        <f t="shared" si="8"/>
        <v>0</v>
      </c>
      <c r="T36" s="97" t="e">
        <f t="shared" si="9"/>
        <v>#DIV/0!</v>
      </c>
      <c r="U36" s="97" t="e">
        <f t="shared" si="10"/>
        <v>#DIV/0!</v>
      </c>
      <c r="V36" s="109" t="e">
        <f t="shared" si="11"/>
        <v>#DIV/0!</v>
      </c>
      <c r="W36" s="119"/>
      <c r="X36" s="121" t="str">
        <f t="shared" si="12"/>
        <v/>
      </c>
      <c r="Y36" s="120" t="str">
        <f t="shared" si="13"/>
        <v>APROBADO</v>
      </c>
    </row>
    <row r="37" spans="1:25">
      <c r="A37" s="104">
        <v>29</v>
      </c>
      <c r="B37" s="108">
        <f>DATOS!B40</f>
        <v>0</v>
      </c>
      <c r="C37" s="174" t="e">
        <f>'J.CURSO 1ER TRIMESTRE'!O44</f>
        <v>#DIV/0!</v>
      </c>
      <c r="D37" s="182" t="e">
        <f>'J.CURSO 1ER TRIMESTRE'!P44</f>
        <v>#DIV/0!</v>
      </c>
      <c r="E37" s="94" t="e">
        <f t="shared" si="0"/>
        <v>#DIV/0!</v>
      </c>
      <c r="F37" s="181" t="e">
        <f>'J.CURSO 2DO TRIMESTRE '!O44</f>
        <v>#DIV/0!</v>
      </c>
      <c r="G37" s="182" t="e">
        <f>'J.CURSO 2DO TRIMESTRE '!P44</f>
        <v>#DIV/0!</v>
      </c>
      <c r="H37" s="95" t="e">
        <f t="shared" si="1"/>
        <v>#DIV/0!</v>
      </c>
      <c r="I37" s="174" t="e">
        <f>'J.CURSO 3 ER TRIMESTRE'!O44</f>
        <v>#DIV/0!</v>
      </c>
      <c r="J37" s="175" t="e">
        <f>'J.CURSO 3 ER TRIMESTRE'!P44</f>
        <v>#DIV/0!</v>
      </c>
      <c r="K37" s="91" t="e">
        <f t="shared" si="2"/>
        <v>#DIV/0!</v>
      </c>
      <c r="L37" s="118" t="e">
        <f t="shared" si="3"/>
        <v>#DIV/0!</v>
      </c>
      <c r="M37" s="92">
        <f>('NOTAS 1ER TRIMESTRE'!N43+'NOTAS 2DO TRIMESTRE'!N43+'NOTAS 3 ER TRIMESTRE'!N43)/3</f>
        <v>0</v>
      </c>
      <c r="N37" s="93">
        <f t="shared" si="4"/>
        <v>0</v>
      </c>
      <c r="O37" s="96">
        <f>('NOTAS 3 ER TRIMESTRE'!N43+'NOTAS 3 ER TRIMESTRE'!O43)/2</f>
        <v>0</v>
      </c>
      <c r="P37" s="96">
        <f t="shared" si="5"/>
        <v>0</v>
      </c>
      <c r="Q37" s="170">
        <f t="shared" si="6"/>
        <v>0</v>
      </c>
      <c r="R37" s="165">
        <f t="shared" si="7"/>
        <v>0</v>
      </c>
      <c r="S37" s="170" t="b">
        <f t="shared" si="8"/>
        <v>0</v>
      </c>
      <c r="T37" s="97" t="e">
        <f t="shared" si="9"/>
        <v>#DIV/0!</v>
      </c>
      <c r="U37" s="97" t="e">
        <f t="shared" si="10"/>
        <v>#DIV/0!</v>
      </c>
      <c r="V37" s="109" t="e">
        <f t="shared" si="11"/>
        <v>#DIV/0!</v>
      </c>
      <c r="W37" s="119"/>
      <c r="X37" s="121" t="str">
        <f t="shared" si="12"/>
        <v/>
      </c>
      <c r="Y37" s="120" t="str">
        <f t="shared" si="13"/>
        <v>APROBADO</v>
      </c>
    </row>
    <row r="38" spans="1:25">
      <c r="A38" s="104">
        <v>30</v>
      </c>
      <c r="B38" s="108">
        <f>DATOS!B41</f>
        <v>0</v>
      </c>
      <c r="C38" s="174" t="e">
        <f>'J.CURSO 1ER TRIMESTRE'!O45</f>
        <v>#DIV/0!</v>
      </c>
      <c r="D38" s="182" t="e">
        <f>'J.CURSO 1ER TRIMESTRE'!P45</f>
        <v>#DIV/0!</v>
      </c>
      <c r="E38" s="94" t="e">
        <f t="shared" si="0"/>
        <v>#DIV/0!</v>
      </c>
      <c r="F38" s="181" t="e">
        <f>'J.CURSO 2DO TRIMESTRE '!O45</f>
        <v>#DIV/0!</v>
      </c>
      <c r="G38" s="182" t="e">
        <f>'J.CURSO 2DO TRIMESTRE '!P45</f>
        <v>#DIV/0!</v>
      </c>
      <c r="H38" s="95" t="e">
        <f t="shared" si="1"/>
        <v>#DIV/0!</v>
      </c>
      <c r="I38" s="174" t="e">
        <f>'J.CURSO 3 ER TRIMESTRE'!O45</f>
        <v>#DIV/0!</v>
      </c>
      <c r="J38" s="175" t="e">
        <f>'J.CURSO 3 ER TRIMESTRE'!P45</f>
        <v>#DIV/0!</v>
      </c>
      <c r="K38" s="91" t="e">
        <f t="shared" si="2"/>
        <v>#DIV/0!</v>
      </c>
      <c r="L38" s="118" t="e">
        <f t="shared" si="3"/>
        <v>#DIV/0!</v>
      </c>
      <c r="M38" s="92">
        <f>('NOTAS 1ER TRIMESTRE'!N44+'NOTAS 2DO TRIMESTRE'!N44+'NOTAS 3 ER TRIMESTRE'!N44)/3</f>
        <v>0</v>
      </c>
      <c r="N38" s="93">
        <f t="shared" si="4"/>
        <v>0</v>
      </c>
      <c r="O38" s="96">
        <f>('NOTAS 3 ER TRIMESTRE'!N44+'NOTAS 3 ER TRIMESTRE'!O44)/2</f>
        <v>0</v>
      </c>
      <c r="P38" s="96">
        <f t="shared" si="5"/>
        <v>0</v>
      </c>
      <c r="Q38" s="170">
        <f t="shared" si="6"/>
        <v>0</v>
      </c>
      <c r="R38" s="165">
        <f t="shared" si="7"/>
        <v>0</v>
      </c>
      <c r="S38" s="170" t="b">
        <f t="shared" si="8"/>
        <v>0</v>
      </c>
      <c r="T38" s="97" t="e">
        <f t="shared" si="9"/>
        <v>#DIV/0!</v>
      </c>
      <c r="U38" s="97" t="e">
        <f t="shared" si="10"/>
        <v>#DIV/0!</v>
      </c>
      <c r="V38" s="109" t="e">
        <f t="shared" si="11"/>
        <v>#DIV/0!</v>
      </c>
      <c r="W38" s="119"/>
      <c r="X38" s="121" t="str">
        <f t="shared" si="12"/>
        <v/>
      </c>
      <c r="Y38" s="120" t="str">
        <f t="shared" si="13"/>
        <v>APROBADO</v>
      </c>
    </row>
    <row r="39" spans="1:25">
      <c r="A39" s="104">
        <v>31</v>
      </c>
      <c r="B39" s="108">
        <f>DATOS!B42</f>
        <v>0</v>
      </c>
      <c r="C39" s="174" t="e">
        <f>'J.CURSO 1ER TRIMESTRE'!O46</f>
        <v>#DIV/0!</v>
      </c>
      <c r="D39" s="182" t="e">
        <f>'J.CURSO 1ER TRIMESTRE'!P46</f>
        <v>#DIV/0!</v>
      </c>
      <c r="E39" s="94" t="e">
        <f t="shared" si="0"/>
        <v>#DIV/0!</v>
      </c>
      <c r="F39" s="181" t="e">
        <f>'J.CURSO 2DO TRIMESTRE '!O46</f>
        <v>#DIV/0!</v>
      </c>
      <c r="G39" s="182" t="e">
        <f>'J.CURSO 2DO TRIMESTRE '!P46</f>
        <v>#DIV/0!</v>
      </c>
      <c r="H39" s="95" t="e">
        <f t="shared" si="1"/>
        <v>#DIV/0!</v>
      </c>
      <c r="I39" s="174" t="e">
        <f>'J.CURSO 3 ER TRIMESTRE'!O46</f>
        <v>#DIV/0!</v>
      </c>
      <c r="J39" s="175" t="e">
        <f>'J.CURSO 3 ER TRIMESTRE'!P46</f>
        <v>#DIV/0!</v>
      </c>
      <c r="K39" s="91" t="e">
        <f t="shared" si="2"/>
        <v>#DIV/0!</v>
      </c>
      <c r="L39" s="118" t="e">
        <f t="shared" si="3"/>
        <v>#DIV/0!</v>
      </c>
      <c r="M39" s="92">
        <f>('NOTAS 1ER TRIMESTRE'!N45+'NOTAS 2DO TRIMESTRE'!N45+'NOTAS 3 ER TRIMESTRE'!N45)/3</f>
        <v>0</v>
      </c>
      <c r="N39" s="93">
        <f t="shared" si="4"/>
        <v>0</v>
      </c>
      <c r="O39" s="96">
        <f>('NOTAS 3 ER TRIMESTRE'!N45+'NOTAS 3 ER TRIMESTRE'!O45)/2</f>
        <v>0</v>
      </c>
      <c r="P39" s="96">
        <f t="shared" si="5"/>
        <v>0</v>
      </c>
      <c r="Q39" s="170">
        <f t="shared" si="6"/>
        <v>0</v>
      </c>
      <c r="R39" s="165">
        <f t="shared" si="7"/>
        <v>0</v>
      </c>
      <c r="S39" s="170" t="b">
        <f t="shared" si="8"/>
        <v>0</v>
      </c>
      <c r="T39" s="97" t="e">
        <f t="shared" si="9"/>
        <v>#DIV/0!</v>
      </c>
      <c r="U39" s="97" t="e">
        <f t="shared" si="10"/>
        <v>#DIV/0!</v>
      </c>
      <c r="V39" s="109" t="e">
        <f t="shared" si="11"/>
        <v>#DIV/0!</v>
      </c>
      <c r="W39" s="119"/>
      <c r="X39" s="121" t="str">
        <f t="shared" si="12"/>
        <v/>
      </c>
      <c r="Y39" s="120" t="str">
        <f t="shared" si="13"/>
        <v>APROBADO</v>
      </c>
    </row>
    <row r="40" spans="1:25">
      <c r="A40" s="104">
        <v>32</v>
      </c>
      <c r="B40" s="108">
        <f>DATOS!B43</f>
        <v>0</v>
      </c>
      <c r="C40" s="174" t="e">
        <f>'J.CURSO 1ER TRIMESTRE'!O47</f>
        <v>#DIV/0!</v>
      </c>
      <c r="D40" s="182" t="e">
        <f>'J.CURSO 1ER TRIMESTRE'!P47</f>
        <v>#DIV/0!</v>
      </c>
      <c r="E40" s="94" t="e">
        <f t="shared" si="0"/>
        <v>#DIV/0!</v>
      </c>
      <c r="F40" s="181" t="e">
        <f>'J.CURSO 2DO TRIMESTRE '!O47</f>
        <v>#DIV/0!</v>
      </c>
      <c r="G40" s="182" t="e">
        <f>'J.CURSO 2DO TRIMESTRE '!P47</f>
        <v>#DIV/0!</v>
      </c>
      <c r="H40" s="95" t="e">
        <f t="shared" si="1"/>
        <v>#DIV/0!</v>
      </c>
      <c r="I40" s="174" t="e">
        <f>'J.CURSO 3 ER TRIMESTRE'!O47</f>
        <v>#DIV/0!</v>
      </c>
      <c r="J40" s="175" t="e">
        <f>'J.CURSO 3 ER TRIMESTRE'!P47</f>
        <v>#DIV/0!</v>
      </c>
      <c r="K40" s="91" t="e">
        <f t="shared" si="2"/>
        <v>#DIV/0!</v>
      </c>
      <c r="L40" s="118" t="e">
        <f t="shared" si="3"/>
        <v>#DIV/0!</v>
      </c>
      <c r="M40" s="92">
        <f>('NOTAS 1ER TRIMESTRE'!N46+'NOTAS 2DO TRIMESTRE'!N46+'NOTAS 3 ER TRIMESTRE'!N46)/3</f>
        <v>0</v>
      </c>
      <c r="N40" s="93">
        <f t="shared" si="4"/>
        <v>0</v>
      </c>
      <c r="O40" s="96">
        <f>('NOTAS 3 ER TRIMESTRE'!N46+'NOTAS 3 ER TRIMESTRE'!O46)/2</f>
        <v>0</v>
      </c>
      <c r="P40" s="96">
        <f t="shared" si="5"/>
        <v>0</v>
      </c>
      <c r="Q40" s="170">
        <f t="shared" si="6"/>
        <v>0</v>
      </c>
      <c r="R40" s="165">
        <f t="shared" si="7"/>
        <v>0</v>
      </c>
      <c r="S40" s="170" t="b">
        <f t="shared" si="8"/>
        <v>0</v>
      </c>
      <c r="T40" s="97" t="e">
        <f t="shared" si="9"/>
        <v>#DIV/0!</v>
      </c>
      <c r="U40" s="97" t="e">
        <f t="shared" si="10"/>
        <v>#DIV/0!</v>
      </c>
      <c r="V40" s="109" t="e">
        <f t="shared" si="11"/>
        <v>#DIV/0!</v>
      </c>
      <c r="W40" s="119"/>
      <c r="X40" s="121" t="str">
        <f t="shared" si="12"/>
        <v/>
      </c>
      <c r="Y40" s="120" t="str">
        <f t="shared" si="13"/>
        <v>APROBADO</v>
      </c>
    </row>
    <row r="41" spans="1:25">
      <c r="A41" s="104">
        <v>33</v>
      </c>
      <c r="B41" s="108">
        <f>DATOS!B44</f>
        <v>0</v>
      </c>
      <c r="C41" s="174" t="e">
        <f>'J.CURSO 1ER TRIMESTRE'!O48</f>
        <v>#DIV/0!</v>
      </c>
      <c r="D41" s="182" t="e">
        <f>'J.CURSO 1ER TRIMESTRE'!P48</f>
        <v>#DIV/0!</v>
      </c>
      <c r="E41" s="94" t="e">
        <f t="shared" si="0"/>
        <v>#DIV/0!</v>
      </c>
      <c r="F41" s="181" t="e">
        <f>'J.CURSO 2DO TRIMESTRE '!O48</f>
        <v>#DIV/0!</v>
      </c>
      <c r="G41" s="182" t="e">
        <f>'J.CURSO 2DO TRIMESTRE '!P48</f>
        <v>#DIV/0!</v>
      </c>
      <c r="H41" s="95" t="e">
        <f t="shared" si="1"/>
        <v>#DIV/0!</v>
      </c>
      <c r="I41" s="174" t="e">
        <f>'J.CURSO 3 ER TRIMESTRE'!O48</f>
        <v>#DIV/0!</v>
      </c>
      <c r="J41" s="175" t="e">
        <f>'J.CURSO 3 ER TRIMESTRE'!P48</f>
        <v>#DIV/0!</v>
      </c>
      <c r="K41" s="91" t="e">
        <f t="shared" si="2"/>
        <v>#DIV/0!</v>
      </c>
      <c r="L41" s="118" t="e">
        <f t="shared" si="3"/>
        <v>#DIV/0!</v>
      </c>
      <c r="M41" s="92">
        <f>('NOTAS 1ER TRIMESTRE'!N47+'NOTAS 2DO TRIMESTRE'!N47+'NOTAS 3 ER TRIMESTRE'!N47)/3</f>
        <v>0</v>
      </c>
      <c r="N41" s="93">
        <f t="shared" si="4"/>
        <v>0</v>
      </c>
      <c r="O41" s="96">
        <f>('NOTAS 3 ER TRIMESTRE'!N47+'NOTAS 3 ER TRIMESTRE'!O47)/2</f>
        <v>0</v>
      </c>
      <c r="P41" s="96">
        <f t="shared" si="5"/>
        <v>0</v>
      </c>
      <c r="Q41" s="170">
        <f t="shared" si="6"/>
        <v>0</v>
      </c>
      <c r="R41" s="165">
        <f t="shared" si="7"/>
        <v>0</v>
      </c>
      <c r="S41" s="170" t="b">
        <f t="shared" si="8"/>
        <v>0</v>
      </c>
      <c r="T41" s="97" t="e">
        <f t="shared" si="9"/>
        <v>#DIV/0!</v>
      </c>
      <c r="U41" s="97" t="e">
        <f t="shared" si="10"/>
        <v>#DIV/0!</v>
      </c>
      <c r="V41" s="109" t="e">
        <f t="shared" si="11"/>
        <v>#DIV/0!</v>
      </c>
      <c r="W41" s="119"/>
      <c r="X41" s="121" t="str">
        <f t="shared" si="12"/>
        <v/>
      </c>
      <c r="Y41" s="120" t="str">
        <f t="shared" si="13"/>
        <v>APROBADO</v>
      </c>
    </row>
    <row r="42" spans="1:25">
      <c r="A42" s="104">
        <v>34</v>
      </c>
      <c r="B42" s="108">
        <f>DATOS!B45</f>
        <v>0</v>
      </c>
      <c r="C42" s="174" t="e">
        <f>'J.CURSO 1ER TRIMESTRE'!O49</f>
        <v>#DIV/0!</v>
      </c>
      <c r="D42" s="182" t="e">
        <f>'J.CURSO 1ER TRIMESTRE'!P49</f>
        <v>#DIV/0!</v>
      </c>
      <c r="E42" s="94" t="e">
        <f t="shared" si="0"/>
        <v>#DIV/0!</v>
      </c>
      <c r="F42" s="181" t="e">
        <f>'J.CURSO 2DO TRIMESTRE '!O49</f>
        <v>#DIV/0!</v>
      </c>
      <c r="G42" s="182" t="e">
        <f>'J.CURSO 2DO TRIMESTRE '!P49</f>
        <v>#DIV/0!</v>
      </c>
      <c r="H42" s="95" t="e">
        <f t="shared" si="1"/>
        <v>#DIV/0!</v>
      </c>
      <c r="I42" s="174" t="e">
        <f>'J.CURSO 3 ER TRIMESTRE'!O49</f>
        <v>#DIV/0!</v>
      </c>
      <c r="J42" s="175" t="e">
        <f>'J.CURSO 3 ER TRIMESTRE'!P49</f>
        <v>#DIV/0!</v>
      </c>
      <c r="K42" s="91" t="e">
        <f t="shared" si="2"/>
        <v>#DIV/0!</v>
      </c>
      <c r="L42" s="118" t="e">
        <f t="shared" si="3"/>
        <v>#DIV/0!</v>
      </c>
      <c r="M42" s="92">
        <f>('NOTAS 1ER TRIMESTRE'!N48+'NOTAS 2DO TRIMESTRE'!N48+'NOTAS 3 ER TRIMESTRE'!N48)/3</f>
        <v>0</v>
      </c>
      <c r="N42" s="93">
        <f t="shared" si="4"/>
        <v>0</v>
      </c>
      <c r="O42" s="96">
        <f>('NOTAS 3 ER TRIMESTRE'!N48+'NOTAS 3 ER TRIMESTRE'!O48)/2</f>
        <v>0</v>
      </c>
      <c r="P42" s="96">
        <f t="shared" si="5"/>
        <v>0</v>
      </c>
      <c r="Q42" s="170">
        <f t="shared" si="6"/>
        <v>0</v>
      </c>
      <c r="R42" s="165">
        <f t="shared" si="7"/>
        <v>0</v>
      </c>
      <c r="S42" s="170" t="b">
        <f t="shared" si="8"/>
        <v>0</v>
      </c>
      <c r="T42" s="97" t="e">
        <f t="shared" si="9"/>
        <v>#DIV/0!</v>
      </c>
      <c r="U42" s="97" t="e">
        <f t="shared" si="10"/>
        <v>#DIV/0!</v>
      </c>
      <c r="V42" s="109" t="e">
        <f t="shared" si="11"/>
        <v>#DIV/0!</v>
      </c>
      <c r="W42" s="119"/>
      <c r="X42" s="121" t="str">
        <f t="shared" si="12"/>
        <v/>
      </c>
      <c r="Y42" s="120" t="str">
        <f t="shared" si="13"/>
        <v>APROBADO</v>
      </c>
    </row>
    <row r="43" spans="1:25">
      <c r="A43" s="104">
        <v>35</v>
      </c>
      <c r="B43" s="108">
        <f>DATOS!B46</f>
        <v>0</v>
      </c>
      <c r="C43" s="174" t="e">
        <f>'J.CURSO 1ER TRIMESTRE'!O50</f>
        <v>#DIV/0!</v>
      </c>
      <c r="D43" s="182" t="e">
        <f>'J.CURSO 1ER TRIMESTRE'!P50</f>
        <v>#DIV/0!</v>
      </c>
      <c r="E43" s="94" t="e">
        <f t="shared" si="0"/>
        <v>#DIV/0!</v>
      </c>
      <c r="F43" s="181" t="e">
        <f>'J.CURSO 2DO TRIMESTRE '!O50</f>
        <v>#DIV/0!</v>
      </c>
      <c r="G43" s="182" t="e">
        <f>'J.CURSO 2DO TRIMESTRE '!P50</f>
        <v>#DIV/0!</v>
      </c>
      <c r="H43" s="95" t="e">
        <f t="shared" si="1"/>
        <v>#DIV/0!</v>
      </c>
      <c r="I43" s="174" t="e">
        <f>'J.CURSO 3 ER TRIMESTRE'!O50</f>
        <v>#DIV/0!</v>
      </c>
      <c r="J43" s="175" t="e">
        <f>'J.CURSO 3 ER TRIMESTRE'!P50</f>
        <v>#DIV/0!</v>
      </c>
      <c r="K43" s="91" t="e">
        <f t="shared" si="2"/>
        <v>#DIV/0!</v>
      </c>
      <c r="L43" s="118" t="e">
        <f t="shared" si="3"/>
        <v>#DIV/0!</v>
      </c>
      <c r="M43" s="92">
        <f>('NOTAS 1ER TRIMESTRE'!N49+'NOTAS 2DO TRIMESTRE'!N49+'NOTAS 3 ER TRIMESTRE'!N49)/3</f>
        <v>0</v>
      </c>
      <c r="N43" s="93">
        <f t="shared" si="4"/>
        <v>0</v>
      </c>
      <c r="O43" s="96">
        <f>('NOTAS 3 ER TRIMESTRE'!N49+'NOTAS 3 ER TRIMESTRE'!O49)/2</f>
        <v>0</v>
      </c>
      <c r="P43" s="96">
        <f t="shared" si="5"/>
        <v>0</v>
      </c>
      <c r="Q43" s="170">
        <f t="shared" si="6"/>
        <v>0</v>
      </c>
      <c r="R43" s="165">
        <f t="shared" si="7"/>
        <v>0</v>
      </c>
      <c r="S43" s="170" t="b">
        <f t="shared" si="8"/>
        <v>0</v>
      </c>
      <c r="T43" s="97" t="e">
        <f t="shared" si="9"/>
        <v>#DIV/0!</v>
      </c>
      <c r="U43" s="97" t="e">
        <f t="shared" si="10"/>
        <v>#DIV/0!</v>
      </c>
      <c r="V43" s="109" t="e">
        <f t="shared" si="11"/>
        <v>#DIV/0!</v>
      </c>
      <c r="W43" s="119"/>
      <c r="X43" s="121" t="str">
        <f t="shared" si="12"/>
        <v/>
      </c>
      <c r="Y43" s="120" t="str">
        <f t="shared" si="13"/>
        <v>APROBADO</v>
      </c>
    </row>
    <row r="44" spans="1:25">
      <c r="A44" s="104">
        <v>36</v>
      </c>
      <c r="B44" s="108">
        <f>DATOS!B47</f>
        <v>0</v>
      </c>
      <c r="C44" s="174" t="e">
        <f>'J.CURSO 1ER TRIMESTRE'!O51</f>
        <v>#DIV/0!</v>
      </c>
      <c r="D44" s="182" t="e">
        <f>'J.CURSO 1ER TRIMESTRE'!P51</f>
        <v>#DIV/0!</v>
      </c>
      <c r="E44" s="94" t="e">
        <f t="shared" si="0"/>
        <v>#DIV/0!</v>
      </c>
      <c r="F44" s="181" t="e">
        <f>'J.CURSO 2DO TRIMESTRE '!O51</f>
        <v>#DIV/0!</v>
      </c>
      <c r="G44" s="182" t="e">
        <f>'J.CURSO 2DO TRIMESTRE '!P51</f>
        <v>#DIV/0!</v>
      </c>
      <c r="H44" s="95" t="e">
        <f t="shared" si="1"/>
        <v>#DIV/0!</v>
      </c>
      <c r="I44" s="174" t="e">
        <f>'J.CURSO 3 ER TRIMESTRE'!O51</f>
        <v>#DIV/0!</v>
      </c>
      <c r="J44" s="175" t="e">
        <f>'J.CURSO 3 ER TRIMESTRE'!P51</f>
        <v>#DIV/0!</v>
      </c>
      <c r="K44" s="91" t="e">
        <f t="shared" si="2"/>
        <v>#DIV/0!</v>
      </c>
      <c r="L44" s="118" t="e">
        <f t="shared" si="3"/>
        <v>#DIV/0!</v>
      </c>
      <c r="M44" s="92">
        <f>('NOTAS 1ER TRIMESTRE'!N50+'NOTAS 2DO TRIMESTRE'!N50+'NOTAS 3 ER TRIMESTRE'!N50)/3</f>
        <v>0</v>
      </c>
      <c r="N44" s="93">
        <f t="shared" si="4"/>
        <v>0</v>
      </c>
      <c r="O44" s="96">
        <f>('NOTAS 3 ER TRIMESTRE'!N50+'NOTAS 3 ER TRIMESTRE'!O50)/2</f>
        <v>0</v>
      </c>
      <c r="P44" s="96">
        <f t="shared" si="5"/>
        <v>0</v>
      </c>
      <c r="Q44" s="170">
        <f t="shared" si="6"/>
        <v>0</v>
      </c>
      <c r="R44" s="165">
        <f t="shared" si="7"/>
        <v>0</v>
      </c>
      <c r="S44" s="170" t="b">
        <f t="shared" si="8"/>
        <v>0</v>
      </c>
      <c r="T44" s="97" t="e">
        <f t="shared" si="9"/>
        <v>#DIV/0!</v>
      </c>
      <c r="U44" s="97" t="e">
        <f t="shared" si="10"/>
        <v>#DIV/0!</v>
      </c>
      <c r="V44" s="109" t="e">
        <f t="shared" si="11"/>
        <v>#DIV/0!</v>
      </c>
      <c r="W44" s="119"/>
      <c r="X44" s="121" t="str">
        <f t="shared" si="12"/>
        <v/>
      </c>
      <c r="Y44" s="120" t="str">
        <f t="shared" si="13"/>
        <v>APROBADO</v>
      </c>
    </row>
    <row r="45" spans="1:25">
      <c r="A45" s="104">
        <v>37</v>
      </c>
      <c r="B45" s="108">
        <f>DATOS!B48</f>
        <v>0</v>
      </c>
      <c r="C45" s="174" t="e">
        <f>'J.CURSO 1ER TRIMESTRE'!O52</f>
        <v>#DIV/0!</v>
      </c>
      <c r="D45" s="182" t="e">
        <f>'J.CURSO 1ER TRIMESTRE'!P52</f>
        <v>#DIV/0!</v>
      </c>
      <c r="E45" s="94" t="e">
        <f t="shared" si="0"/>
        <v>#DIV/0!</v>
      </c>
      <c r="F45" s="181" t="e">
        <f>'J.CURSO 2DO TRIMESTRE '!O52</f>
        <v>#DIV/0!</v>
      </c>
      <c r="G45" s="182" t="e">
        <f>'J.CURSO 2DO TRIMESTRE '!P52</f>
        <v>#DIV/0!</v>
      </c>
      <c r="H45" s="95" t="e">
        <f t="shared" si="1"/>
        <v>#DIV/0!</v>
      </c>
      <c r="I45" s="174" t="e">
        <f>'J.CURSO 3 ER TRIMESTRE'!O52</f>
        <v>#DIV/0!</v>
      </c>
      <c r="J45" s="175" t="e">
        <f>'J.CURSO 3 ER TRIMESTRE'!P52</f>
        <v>#DIV/0!</v>
      </c>
      <c r="K45" s="91" t="e">
        <f t="shared" si="2"/>
        <v>#DIV/0!</v>
      </c>
      <c r="L45" s="118" t="e">
        <f t="shared" si="3"/>
        <v>#DIV/0!</v>
      </c>
      <c r="M45" s="92">
        <f>('NOTAS 1ER TRIMESTRE'!N51+'NOTAS 2DO TRIMESTRE'!N51+'NOTAS 3 ER TRIMESTRE'!N51)/3</f>
        <v>0</v>
      </c>
      <c r="N45" s="93">
        <f t="shared" si="4"/>
        <v>0</v>
      </c>
      <c r="O45" s="96">
        <f>('NOTAS 3 ER TRIMESTRE'!N51+'NOTAS 3 ER TRIMESTRE'!O51)/2</f>
        <v>0</v>
      </c>
      <c r="P45" s="96">
        <f t="shared" si="5"/>
        <v>0</v>
      </c>
      <c r="Q45" s="170">
        <f t="shared" si="6"/>
        <v>0</v>
      </c>
      <c r="R45" s="165">
        <f t="shared" si="7"/>
        <v>0</v>
      </c>
      <c r="S45" s="170" t="b">
        <f t="shared" si="8"/>
        <v>0</v>
      </c>
      <c r="T45" s="97" t="e">
        <f t="shared" si="9"/>
        <v>#DIV/0!</v>
      </c>
      <c r="U45" s="97" t="e">
        <f t="shared" si="10"/>
        <v>#DIV/0!</v>
      </c>
      <c r="V45" s="109" t="e">
        <f t="shared" si="11"/>
        <v>#DIV/0!</v>
      </c>
      <c r="W45" s="119"/>
      <c r="X45" s="121" t="str">
        <f t="shared" si="12"/>
        <v/>
      </c>
      <c r="Y45" s="120" t="str">
        <f t="shared" si="13"/>
        <v>APROBADO</v>
      </c>
    </row>
    <row r="46" spans="1:25">
      <c r="A46" s="104">
        <v>38</v>
      </c>
      <c r="B46" s="108">
        <f>DATOS!B49</f>
        <v>0</v>
      </c>
      <c r="C46" s="174" t="e">
        <f>'J.CURSO 1ER TRIMESTRE'!O53</f>
        <v>#DIV/0!</v>
      </c>
      <c r="D46" s="182" t="e">
        <f>'J.CURSO 1ER TRIMESTRE'!P53</f>
        <v>#DIV/0!</v>
      </c>
      <c r="E46" s="94" t="e">
        <f t="shared" si="0"/>
        <v>#DIV/0!</v>
      </c>
      <c r="F46" s="181" t="e">
        <f>'J.CURSO 2DO TRIMESTRE '!O53</f>
        <v>#DIV/0!</v>
      </c>
      <c r="G46" s="182" t="e">
        <f>'J.CURSO 2DO TRIMESTRE '!P53</f>
        <v>#DIV/0!</v>
      </c>
      <c r="H46" s="95" t="e">
        <f t="shared" si="1"/>
        <v>#DIV/0!</v>
      </c>
      <c r="I46" s="174" t="e">
        <f>'J.CURSO 3 ER TRIMESTRE'!O53</f>
        <v>#DIV/0!</v>
      </c>
      <c r="J46" s="175" t="e">
        <f>'J.CURSO 3 ER TRIMESTRE'!P53</f>
        <v>#DIV/0!</v>
      </c>
      <c r="K46" s="91" t="e">
        <f t="shared" si="2"/>
        <v>#DIV/0!</v>
      </c>
      <c r="L46" s="118" t="e">
        <f t="shared" si="3"/>
        <v>#DIV/0!</v>
      </c>
      <c r="M46" s="92">
        <f>('NOTAS 1ER TRIMESTRE'!N52+'NOTAS 2DO TRIMESTRE'!N52+'NOTAS 3 ER TRIMESTRE'!N52)/3</f>
        <v>0</v>
      </c>
      <c r="N46" s="93">
        <f t="shared" si="4"/>
        <v>0</v>
      </c>
      <c r="O46" s="96">
        <f>('NOTAS 3 ER TRIMESTRE'!N52+'NOTAS 3 ER TRIMESTRE'!O52)/2</f>
        <v>0</v>
      </c>
      <c r="P46" s="96">
        <f t="shared" si="5"/>
        <v>0</v>
      </c>
      <c r="Q46" s="170">
        <f t="shared" si="6"/>
        <v>0</v>
      </c>
      <c r="R46" s="165">
        <f t="shared" si="7"/>
        <v>0</v>
      </c>
      <c r="S46" s="170" t="b">
        <f t="shared" si="8"/>
        <v>0</v>
      </c>
      <c r="T46" s="97" t="e">
        <f t="shared" si="9"/>
        <v>#DIV/0!</v>
      </c>
      <c r="U46" s="97" t="e">
        <f t="shared" si="10"/>
        <v>#DIV/0!</v>
      </c>
      <c r="V46" s="109" t="e">
        <f t="shared" si="11"/>
        <v>#DIV/0!</v>
      </c>
      <c r="W46" s="119"/>
      <c r="X46" s="121" t="str">
        <f t="shared" si="12"/>
        <v/>
      </c>
      <c r="Y46" s="120" t="str">
        <f t="shared" si="13"/>
        <v>APROBADO</v>
      </c>
    </row>
    <row r="47" spans="1:25">
      <c r="A47" s="104">
        <v>39</v>
      </c>
      <c r="B47" s="108">
        <f>DATOS!B50</f>
        <v>0</v>
      </c>
      <c r="C47" s="174" t="e">
        <f>'J.CURSO 1ER TRIMESTRE'!O54</f>
        <v>#DIV/0!</v>
      </c>
      <c r="D47" s="182" t="e">
        <f>'J.CURSO 1ER TRIMESTRE'!P54</f>
        <v>#DIV/0!</v>
      </c>
      <c r="E47" s="94" t="e">
        <f t="shared" si="0"/>
        <v>#DIV/0!</v>
      </c>
      <c r="F47" s="181" t="e">
        <f>'J.CURSO 2DO TRIMESTRE '!O54</f>
        <v>#DIV/0!</v>
      </c>
      <c r="G47" s="182" t="e">
        <f>'J.CURSO 2DO TRIMESTRE '!P54</f>
        <v>#DIV/0!</v>
      </c>
      <c r="H47" s="95" t="e">
        <f t="shared" si="1"/>
        <v>#DIV/0!</v>
      </c>
      <c r="I47" s="174" t="e">
        <f>'J.CURSO 3 ER TRIMESTRE'!O54</f>
        <v>#DIV/0!</v>
      </c>
      <c r="J47" s="175" t="e">
        <f>'J.CURSO 3 ER TRIMESTRE'!P54</f>
        <v>#DIV/0!</v>
      </c>
      <c r="K47" s="91" t="e">
        <f t="shared" si="2"/>
        <v>#DIV/0!</v>
      </c>
      <c r="L47" s="118" t="e">
        <f t="shared" si="3"/>
        <v>#DIV/0!</v>
      </c>
      <c r="M47" s="92">
        <f>('NOTAS 1ER TRIMESTRE'!N53+'NOTAS 2DO TRIMESTRE'!N53+'NOTAS 3 ER TRIMESTRE'!N53)/3</f>
        <v>0</v>
      </c>
      <c r="N47" s="93">
        <f t="shared" si="4"/>
        <v>0</v>
      </c>
      <c r="O47" s="96">
        <f>('NOTAS 3 ER TRIMESTRE'!N53+'NOTAS 3 ER TRIMESTRE'!O53)/2</f>
        <v>0</v>
      </c>
      <c r="P47" s="96">
        <f t="shared" si="5"/>
        <v>0</v>
      </c>
      <c r="Q47" s="170">
        <f t="shared" si="6"/>
        <v>0</v>
      </c>
      <c r="R47" s="165">
        <f t="shared" si="7"/>
        <v>0</v>
      </c>
      <c r="S47" s="170" t="b">
        <f t="shared" si="8"/>
        <v>0</v>
      </c>
      <c r="T47" s="97" t="e">
        <f t="shared" si="9"/>
        <v>#DIV/0!</v>
      </c>
      <c r="U47" s="97" t="e">
        <f t="shared" si="10"/>
        <v>#DIV/0!</v>
      </c>
      <c r="V47" s="109" t="e">
        <f t="shared" si="11"/>
        <v>#DIV/0!</v>
      </c>
      <c r="W47" s="119"/>
      <c r="X47" s="121" t="str">
        <f t="shared" si="12"/>
        <v/>
      </c>
      <c r="Y47" s="120" t="str">
        <f t="shared" si="13"/>
        <v>APROBADO</v>
      </c>
    </row>
    <row r="48" spans="1:25">
      <c r="A48" s="104">
        <v>40</v>
      </c>
      <c r="B48" s="108">
        <f>DATOS!B51</f>
        <v>0</v>
      </c>
      <c r="C48" s="174" t="e">
        <f>'J.CURSO 1ER TRIMESTRE'!O55</f>
        <v>#DIV/0!</v>
      </c>
      <c r="D48" s="182" t="e">
        <f>'J.CURSO 1ER TRIMESTRE'!P55</f>
        <v>#DIV/0!</v>
      </c>
      <c r="E48" s="94" t="e">
        <f t="shared" si="0"/>
        <v>#DIV/0!</v>
      </c>
      <c r="F48" s="181" t="e">
        <f>'J.CURSO 2DO TRIMESTRE '!O55</f>
        <v>#DIV/0!</v>
      </c>
      <c r="G48" s="182" t="e">
        <f>'J.CURSO 2DO TRIMESTRE '!P55</f>
        <v>#DIV/0!</v>
      </c>
      <c r="H48" s="95" t="e">
        <f t="shared" si="1"/>
        <v>#DIV/0!</v>
      </c>
      <c r="I48" s="174" t="e">
        <f>'J.CURSO 3 ER TRIMESTRE'!O55</f>
        <v>#DIV/0!</v>
      </c>
      <c r="J48" s="175" t="e">
        <f>'J.CURSO 3 ER TRIMESTRE'!P55</f>
        <v>#DIV/0!</v>
      </c>
      <c r="K48" s="91" t="e">
        <f t="shared" si="2"/>
        <v>#DIV/0!</v>
      </c>
      <c r="L48" s="118" t="e">
        <f t="shared" si="3"/>
        <v>#DIV/0!</v>
      </c>
      <c r="M48" s="92">
        <f>('NOTAS 1ER TRIMESTRE'!N54+'NOTAS 2DO TRIMESTRE'!N54+'NOTAS 3 ER TRIMESTRE'!N54)/3</f>
        <v>0</v>
      </c>
      <c r="N48" s="93">
        <f t="shared" si="4"/>
        <v>0</v>
      </c>
      <c r="O48" s="96">
        <f>('NOTAS 3 ER TRIMESTRE'!N54+'NOTAS 3 ER TRIMESTRE'!O54)/2</f>
        <v>0</v>
      </c>
      <c r="P48" s="96">
        <f t="shared" si="5"/>
        <v>0</v>
      </c>
      <c r="Q48" s="170">
        <f t="shared" si="6"/>
        <v>0</v>
      </c>
      <c r="R48" s="165">
        <f t="shared" si="7"/>
        <v>0</v>
      </c>
      <c r="S48" s="170" t="b">
        <f t="shared" si="8"/>
        <v>0</v>
      </c>
      <c r="T48" s="97" t="e">
        <f t="shared" si="9"/>
        <v>#DIV/0!</v>
      </c>
      <c r="U48" s="97" t="e">
        <f t="shared" si="10"/>
        <v>#DIV/0!</v>
      </c>
      <c r="V48" s="109" t="e">
        <f t="shared" si="11"/>
        <v>#DIV/0!</v>
      </c>
      <c r="W48" s="119"/>
      <c r="X48" s="121" t="str">
        <f t="shared" si="12"/>
        <v/>
      </c>
      <c r="Y48" s="120" t="str">
        <f t="shared" si="13"/>
        <v>APROBADO</v>
      </c>
    </row>
    <row r="49" spans="1:25">
      <c r="A49" s="104">
        <v>41</v>
      </c>
      <c r="B49" s="108">
        <f>DATOS!B52</f>
        <v>0</v>
      </c>
      <c r="C49" s="174" t="e">
        <f>'J.CURSO 1ER TRIMESTRE'!O56</f>
        <v>#DIV/0!</v>
      </c>
      <c r="D49" s="182" t="e">
        <f>'J.CURSO 1ER TRIMESTRE'!P56</f>
        <v>#DIV/0!</v>
      </c>
      <c r="E49" s="94" t="e">
        <f t="shared" si="0"/>
        <v>#DIV/0!</v>
      </c>
      <c r="F49" s="181" t="e">
        <f>'J.CURSO 2DO TRIMESTRE '!O56</f>
        <v>#DIV/0!</v>
      </c>
      <c r="G49" s="182" t="e">
        <f>'J.CURSO 2DO TRIMESTRE '!P56</f>
        <v>#DIV/0!</v>
      </c>
      <c r="H49" s="95" t="e">
        <f t="shared" si="1"/>
        <v>#DIV/0!</v>
      </c>
      <c r="I49" s="174" t="e">
        <f>'J.CURSO 3 ER TRIMESTRE'!O56</f>
        <v>#DIV/0!</v>
      </c>
      <c r="J49" s="175" t="e">
        <f>'J.CURSO 3 ER TRIMESTRE'!P56</f>
        <v>#DIV/0!</v>
      </c>
      <c r="K49" s="91" t="e">
        <f t="shared" si="2"/>
        <v>#DIV/0!</v>
      </c>
      <c r="L49" s="118" t="e">
        <f t="shared" si="3"/>
        <v>#DIV/0!</v>
      </c>
      <c r="M49" s="92">
        <f>('NOTAS 1ER TRIMESTRE'!N55+'NOTAS 2DO TRIMESTRE'!N55+'NOTAS 3 ER TRIMESTRE'!N55)/3</f>
        <v>0</v>
      </c>
      <c r="N49" s="93">
        <f t="shared" si="4"/>
        <v>0</v>
      </c>
      <c r="O49" s="96">
        <f>('NOTAS 3 ER TRIMESTRE'!N55+'NOTAS 3 ER TRIMESTRE'!O55)/2</f>
        <v>0</v>
      </c>
      <c r="P49" s="96">
        <f t="shared" si="5"/>
        <v>0</v>
      </c>
      <c r="Q49" s="170">
        <f t="shared" si="6"/>
        <v>0</v>
      </c>
      <c r="R49" s="165">
        <f t="shared" si="7"/>
        <v>0</v>
      </c>
      <c r="S49" s="170" t="b">
        <f t="shared" si="8"/>
        <v>0</v>
      </c>
      <c r="T49" s="97" t="e">
        <f t="shared" si="9"/>
        <v>#DIV/0!</v>
      </c>
      <c r="U49" s="97" t="e">
        <f t="shared" si="10"/>
        <v>#DIV/0!</v>
      </c>
      <c r="V49" s="109" t="e">
        <f t="shared" si="11"/>
        <v>#DIV/0!</v>
      </c>
      <c r="W49" s="119"/>
      <c r="X49" s="121" t="str">
        <f t="shared" si="12"/>
        <v/>
      </c>
      <c r="Y49" s="120" t="str">
        <f t="shared" si="13"/>
        <v>APROBADO</v>
      </c>
    </row>
    <row r="50" spans="1:25">
      <c r="A50" s="104">
        <v>42</v>
      </c>
      <c r="B50" s="108">
        <f>DATOS!B53</f>
        <v>0</v>
      </c>
      <c r="C50" s="174" t="e">
        <f>'J.CURSO 1ER TRIMESTRE'!O57</f>
        <v>#DIV/0!</v>
      </c>
      <c r="D50" s="182" t="e">
        <f>'J.CURSO 1ER TRIMESTRE'!P57</f>
        <v>#DIV/0!</v>
      </c>
      <c r="E50" s="94" t="e">
        <f t="shared" si="0"/>
        <v>#DIV/0!</v>
      </c>
      <c r="F50" s="181" t="e">
        <f>'J.CURSO 2DO TRIMESTRE '!O57</f>
        <v>#DIV/0!</v>
      </c>
      <c r="G50" s="182" t="e">
        <f>'J.CURSO 2DO TRIMESTRE '!P57</f>
        <v>#DIV/0!</v>
      </c>
      <c r="H50" s="95" t="e">
        <f t="shared" si="1"/>
        <v>#DIV/0!</v>
      </c>
      <c r="I50" s="174" t="e">
        <f>'J.CURSO 3 ER TRIMESTRE'!O57</f>
        <v>#DIV/0!</v>
      </c>
      <c r="J50" s="175" t="e">
        <f>'J.CURSO 3 ER TRIMESTRE'!P57</f>
        <v>#DIV/0!</v>
      </c>
      <c r="K50" s="91" t="e">
        <f t="shared" si="2"/>
        <v>#DIV/0!</v>
      </c>
      <c r="L50" s="118" t="e">
        <f t="shared" si="3"/>
        <v>#DIV/0!</v>
      </c>
      <c r="M50" s="92">
        <f>('NOTAS 1ER TRIMESTRE'!N56+'NOTAS 2DO TRIMESTRE'!N56+'NOTAS 3 ER TRIMESTRE'!N56)/3</f>
        <v>0</v>
      </c>
      <c r="N50" s="93">
        <f t="shared" si="4"/>
        <v>0</v>
      </c>
      <c r="O50" s="96">
        <f>('NOTAS 3 ER TRIMESTRE'!N56+'NOTAS 3 ER TRIMESTRE'!O56)/2</f>
        <v>0</v>
      </c>
      <c r="P50" s="96">
        <f t="shared" si="5"/>
        <v>0</v>
      </c>
      <c r="Q50" s="170">
        <f t="shared" si="6"/>
        <v>0</v>
      </c>
      <c r="R50" s="165">
        <f t="shared" si="7"/>
        <v>0</v>
      </c>
      <c r="S50" s="170" t="b">
        <f t="shared" si="8"/>
        <v>0</v>
      </c>
      <c r="T50" s="97" t="e">
        <f t="shared" si="9"/>
        <v>#DIV/0!</v>
      </c>
      <c r="U50" s="97" t="e">
        <f t="shared" si="10"/>
        <v>#DIV/0!</v>
      </c>
      <c r="V50" s="109" t="e">
        <f t="shared" si="11"/>
        <v>#DIV/0!</v>
      </c>
      <c r="W50" s="119"/>
      <c r="X50" s="121" t="str">
        <f t="shared" si="12"/>
        <v/>
      </c>
      <c r="Y50" s="120" t="str">
        <f t="shared" si="13"/>
        <v>APROBADO</v>
      </c>
    </row>
    <row r="51" spans="1:25">
      <c r="A51" s="104">
        <v>43</v>
      </c>
      <c r="B51" s="108">
        <f>DATOS!B54</f>
        <v>0</v>
      </c>
      <c r="C51" s="174" t="e">
        <f>'J.CURSO 1ER TRIMESTRE'!O58</f>
        <v>#DIV/0!</v>
      </c>
      <c r="D51" s="182" t="e">
        <f>'J.CURSO 1ER TRIMESTRE'!P58</f>
        <v>#DIV/0!</v>
      </c>
      <c r="E51" s="94" t="e">
        <f t="shared" si="0"/>
        <v>#DIV/0!</v>
      </c>
      <c r="F51" s="181" t="e">
        <f>'J.CURSO 2DO TRIMESTRE '!O58</f>
        <v>#DIV/0!</v>
      </c>
      <c r="G51" s="182" t="e">
        <f>'J.CURSO 2DO TRIMESTRE '!P58</f>
        <v>#DIV/0!</v>
      </c>
      <c r="H51" s="95" t="e">
        <f t="shared" si="1"/>
        <v>#DIV/0!</v>
      </c>
      <c r="I51" s="174" t="e">
        <f>'J.CURSO 3 ER TRIMESTRE'!O58</f>
        <v>#DIV/0!</v>
      </c>
      <c r="J51" s="175" t="e">
        <f>'J.CURSO 3 ER TRIMESTRE'!P58</f>
        <v>#DIV/0!</v>
      </c>
      <c r="K51" s="91" t="e">
        <f t="shared" si="2"/>
        <v>#DIV/0!</v>
      </c>
      <c r="L51" s="118" t="e">
        <f t="shared" si="3"/>
        <v>#DIV/0!</v>
      </c>
      <c r="M51" s="92">
        <f>('NOTAS 1ER TRIMESTRE'!N57+'NOTAS 2DO TRIMESTRE'!N57+'NOTAS 3 ER TRIMESTRE'!N57)/3</f>
        <v>0</v>
      </c>
      <c r="N51" s="93">
        <f t="shared" si="4"/>
        <v>0</v>
      </c>
      <c r="O51" s="96">
        <f>('NOTAS 3 ER TRIMESTRE'!N57+'NOTAS 3 ER TRIMESTRE'!O57)/2</f>
        <v>0</v>
      </c>
      <c r="P51" s="96">
        <f t="shared" si="5"/>
        <v>0</v>
      </c>
      <c r="Q51" s="170">
        <f t="shared" si="6"/>
        <v>0</v>
      </c>
      <c r="R51" s="165">
        <f t="shared" si="7"/>
        <v>0</v>
      </c>
      <c r="S51" s="170" t="b">
        <f t="shared" si="8"/>
        <v>0</v>
      </c>
      <c r="T51" s="97" t="e">
        <f t="shared" si="9"/>
        <v>#DIV/0!</v>
      </c>
      <c r="U51" s="97" t="e">
        <f t="shared" si="10"/>
        <v>#DIV/0!</v>
      </c>
      <c r="V51" s="109" t="e">
        <f t="shared" si="11"/>
        <v>#DIV/0!</v>
      </c>
      <c r="W51" s="119"/>
      <c r="X51" s="121" t="str">
        <f t="shared" si="12"/>
        <v/>
      </c>
      <c r="Y51" s="120" t="str">
        <f t="shared" si="13"/>
        <v>APROBADO</v>
      </c>
    </row>
    <row r="52" spans="1:25">
      <c r="A52" s="104">
        <v>44</v>
      </c>
      <c r="B52" s="108">
        <f>DATOS!B55</f>
        <v>0</v>
      </c>
      <c r="C52" s="174" t="e">
        <f>'J.CURSO 1ER TRIMESTRE'!O59</f>
        <v>#DIV/0!</v>
      </c>
      <c r="D52" s="182" t="e">
        <f>'J.CURSO 1ER TRIMESTRE'!P59</f>
        <v>#DIV/0!</v>
      </c>
      <c r="E52" s="94" t="e">
        <f t="shared" si="0"/>
        <v>#DIV/0!</v>
      </c>
      <c r="F52" s="181" t="e">
        <f>'J.CURSO 2DO TRIMESTRE '!O59</f>
        <v>#DIV/0!</v>
      </c>
      <c r="G52" s="182" t="e">
        <f>'J.CURSO 2DO TRIMESTRE '!P59</f>
        <v>#DIV/0!</v>
      </c>
      <c r="H52" s="95" t="e">
        <f t="shared" si="1"/>
        <v>#DIV/0!</v>
      </c>
      <c r="I52" s="174" t="e">
        <f>'J.CURSO 3 ER TRIMESTRE'!O59</f>
        <v>#DIV/0!</v>
      </c>
      <c r="J52" s="175" t="e">
        <f>'J.CURSO 3 ER TRIMESTRE'!P59</f>
        <v>#DIV/0!</v>
      </c>
      <c r="K52" s="91" t="e">
        <f t="shared" si="2"/>
        <v>#DIV/0!</v>
      </c>
      <c r="L52" s="118" t="e">
        <f t="shared" si="3"/>
        <v>#DIV/0!</v>
      </c>
      <c r="M52" s="92">
        <f>('NOTAS 1ER TRIMESTRE'!N58+'NOTAS 2DO TRIMESTRE'!N58+'NOTAS 3 ER TRIMESTRE'!N58)/3</f>
        <v>0</v>
      </c>
      <c r="N52" s="93">
        <f t="shared" si="4"/>
        <v>0</v>
      </c>
      <c r="O52" s="96">
        <f>('NOTAS 3 ER TRIMESTRE'!N58+'NOTAS 3 ER TRIMESTRE'!O58)/2</f>
        <v>0</v>
      </c>
      <c r="P52" s="96">
        <f t="shared" si="5"/>
        <v>0</v>
      </c>
      <c r="Q52" s="170">
        <f t="shared" si="6"/>
        <v>0</v>
      </c>
      <c r="R52" s="165">
        <f t="shared" si="7"/>
        <v>0</v>
      </c>
      <c r="S52" s="170" t="b">
        <f t="shared" si="8"/>
        <v>0</v>
      </c>
      <c r="T52" s="97" t="e">
        <f t="shared" si="9"/>
        <v>#DIV/0!</v>
      </c>
      <c r="U52" s="97" t="e">
        <f t="shared" si="10"/>
        <v>#DIV/0!</v>
      </c>
      <c r="V52" s="109" t="e">
        <f t="shared" si="11"/>
        <v>#DIV/0!</v>
      </c>
      <c r="W52" s="119"/>
      <c r="X52" s="121" t="str">
        <f t="shared" si="12"/>
        <v/>
      </c>
      <c r="Y52" s="120" t="str">
        <f t="shared" si="13"/>
        <v>APROBADO</v>
      </c>
    </row>
    <row r="53" spans="1:25" ht="15" thickBot="1">
      <c r="A53" s="105">
        <v>45</v>
      </c>
      <c r="B53" s="124">
        <f>DATOS!B56</f>
        <v>0</v>
      </c>
      <c r="C53" s="176" t="e">
        <f>'J.CURSO 1ER TRIMESTRE'!O60</f>
        <v>#DIV/0!</v>
      </c>
      <c r="D53" s="184" t="e">
        <f>'J.CURSO 1ER TRIMESTRE'!P60</f>
        <v>#DIV/0!</v>
      </c>
      <c r="E53" s="126" t="e">
        <f t="shared" si="0"/>
        <v>#DIV/0!</v>
      </c>
      <c r="F53" s="183" t="e">
        <f>'J.CURSO 2DO TRIMESTRE '!O60</f>
        <v>#DIV/0!</v>
      </c>
      <c r="G53" s="184" t="e">
        <f>'J.CURSO 2DO TRIMESTRE '!P60</f>
        <v>#DIV/0!</v>
      </c>
      <c r="H53" s="127" t="e">
        <f t="shared" si="1"/>
        <v>#DIV/0!</v>
      </c>
      <c r="I53" s="176" t="e">
        <f>'J.CURSO 3 ER TRIMESTRE'!O60</f>
        <v>#DIV/0!</v>
      </c>
      <c r="J53" s="177" t="e">
        <f>'J.CURSO 3 ER TRIMESTRE'!P60</f>
        <v>#DIV/0!</v>
      </c>
      <c r="K53" s="128" t="e">
        <f t="shared" si="2"/>
        <v>#DIV/0!</v>
      </c>
      <c r="L53" s="129" t="e">
        <f t="shared" si="3"/>
        <v>#DIV/0!</v>
      </c>
      <c r="M53" s="130">
        <f>('NOTAS 1ER TRIMESTRE'!N59+'NOTAS 2DO TRIMESTRE'!N59+'NOTAS 3 ER TRIMESTRE'!N59)/3</f>
        <v>0</v>
      </c>
      <c r="N53" s="125">
        <f t="shared" si="4"/>
        <v>0</v>
      </c>
      <c r="O53" s="96">
        <f>('NOTAS 3 ER TRIMESTRE'!N59+'NOTAS 3 ER TRIMESTRE'!O59)/2</f>
        <v>0</v>
      </c>
      <c r="P53" s="131">
        <f t="shared" si="5"/>
        <v>0</v>
      </c>
      <c r="Q53" s="170">
        <f t="shared" si="6"/>
        <v>0</v>
      </c>
      <c r="R53" s="165">
        <f t="shared" si="7"/>
        <v>0</v>
      </c>
      <c r="S53" s="170" t="b">
        <f t="shared" si="8"/>
        <v>0</v>
      </c>
      <c r="T53" s="97" t="e">
        <f t="shared" si="9"/>
        <v>#DIV/0!</v>
      </c>
      <c r="U53" s="97" t="e">
        <f t="shared" si="10"/>
        <v>#DIV/0!</v>
      </c>
      <c r="V53" s="132" t="e">
        <f t="shared" si="11"/>
        <v>#DIV/0!</v>
      </c>
      <c r="W53" s="133"/>
      <c r="X53" s="121" t="str">
        <f t="shared" si="12"/>
        <v/>
      </c>
      <c r="Y53" s="134" t="str">
        <f t="shared" si="13"/>
        <v>APROBADO</v>
      </c>
    </row>
    <row r="54" spans="1:25" ht="16.2" thickBot="1">
      <c r="A54" s="123"/>
      <c r="B54" s="135"/>
      <c r="C54" s="186"/>
      <c r="D54" s="186"/>
      <c r="E54" s="136"/>
      <c r="F54" s="185"/>
      <c r="G54" s="178"/>
      <c r="H54" s="137"/>
      <c r="I54" s="178"/>
      <c r="J54" s="179"/>
      <c r="K54" s="334" t="s">
        <v>116</v>
      </c>
      <c r="L54" s="335"/>
      <c r="M54" s="335"/>
      <c r="N54" s="335"/>
      <c r="O54" s="335"/>
      <c r="P54" s="335"/>
      <c r="Q54" s="335"/>
      <c r="R54" s="335"/>
      <c r="S54" s="336"/>
      <c r="T54" s="141">
        <f>AVERAGEIF(T9:T53,"&gt;0",T9:T53)</f>
        <v>8.4452245098039214</v>
      </c>
      <c r="U54" s="142" t="str">
        <f t="shared" ref="U54" si="14">IF(ROUND(T54,0)=10,"A+",IF(ROUND(T54,0)=9,"A-",IF(ROUND(T54,0)=8,"B+",IF(ROUND(T54,0)=7,"B-",IF(ROUND(T54,0)=6,"C+",IF(ROUND(T54,0)=5,"C-",IF(ROUND(T54,0)=4,"D+",IF(ROUND(T54,0)=3,"D-",IF(ROUND(T54,0)=2,"E+",IF(ROUND(T54,0)=1,"E-"))))))))))</f>
        <v>B+</v>
      </c>
      <c r="V54" s="139"/>
      <c r="W54" s="140"/>
      <c r="X54" s="138"/>
      <c r="Y54" s="139"/>
    </row>
    <row r="55" spans="1:2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</row>
    <row r="56" spans="1:25">
      <c r="A56" s="84"/>
      <c r="B56" s="391" t="s">
        <v>68</v>
      </c>
      <c r="C56" s="392" t="s">
        <v>72</v>
      </c>
      <c r="D56" s="392"/>
      <c r="E56" s="391" t="s">
        <v>73</v>
      </c>
      <c r="F56" s="393" t="s">
        <v>114</v>
      </c>
      <c r="G56" s="393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</row>
    <row r="57" spans="1:25">
      <c r="A57" s="84"/>
      <c r="B57" s="391"/>
      <c r="C57" s="392"/>
      <c r="D57" s="392"/>
      <c r="E57" s="391"/>
      <c r="F57" s="393"/>
      <c r="G57" s="393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</row>
    <row r="58" spans="1:25">
      <c r="A58" s="84"/>
      <c r="B58" s="402" t="s">
        <v>69</v>
      </c>
      <c r="C58" s="402" t="s">
        <v>74</v>
      </c>
      <c r="D58" s="402"/>
      <c r="E58" s="187" t="s">
        <v>70</v>
      </c>
      <c r="F58" s="403">
        <f>COUNTIF(U9:U53,"A+")</f>
        <v>1</v>
      </c>
      <c r="G58" s="403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</row>
    <row r="59" spans="1:25">
      <c r="A59" s="84"/>
      <c r="B59" s="402"/>
      <c r="C59" s="402"/>
      <c r="D59" s="402"/>
      <c r="E59" s="187" t="s">
        <v>71</v>
      </c>
      <c r="F59" s="403">
        <f>COUNTIF(U9:U53,"A-")</f>
        <v>7</v>
      </c>
      <c r="G59" s="403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</row>
    <row r="60" spans="1:25">
      <c r="A60" s="84"/>
      <c r="B60" s="402" t="s">
        <v>78</v>
      </c>
      <c r="C60" s="402" t="s">
        <v>75</v>
      </c>
      <c r="D60" s="402"/>
      <c r="E60" s="187" t="s">
        <v>83</v>
      </c>
      <c r="F60" s="403">
        <f>COUNTIF(U9:U53,"B+")</f>
        <v>7</v>
      </c>
      <c r="G60" s="403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</row>
    <row r="61" spans="1:25">
      <c r="A61" s="84"/>
      <c r="B61" s="402"/>
      <c r="C61" s="402"/>
      <c r="D61" s="402"/>
      <c r="E61" s="187" t="s">
        <v>84</v>
      </c>
      <c r="F61" s="403">
        <f>COUNTIF(U9:U53,"B-")</f>
        <v>1</v>
      </c>
      <c r="G61" s="403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</row>
    <row r="62" spans="1:25">
      <c r="A62" s="84"/>
      <c r="B62" s="402" t="s">
        <v>79</v>
      </c>
      <c r="C62" s="402" t="s">
        <v>76</v>
      </c>
      <c r="D62" s="402"/>
      <c r="E62" s="187" t="s">
        <v>85</v>
      </c>
      <c r="F62" s="403">
        <f>COUNTIF(U9:U53,"C+")</f>
        <v>0</v>
      </c>
      <c r="G62" s="403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</row>
    <row r="63" spans="1:25">
      <c r="A63" s="84"/>
      <c r="B63" s="402"/>
      <c r="C63" s="402"/>
      <c r="D63" s="402"/>
      <c r="E63" s="187" t="s">
        <v>86</v>
      </c>
      <c r="F63" s="403">
        <f>COUNTIF(U9:U53,"C-")</f>
        <v>1</v>
      </c>
      <c r="G63" s="403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</row>
    <row r="64" spans="1:25">
      <c r="A64" s="84"/>
      <c r="B64" s="402" t="s">
        <v>80</v>
      </c>
      <c r="C64" s="406" t="s">
        <v>77</v>
      </c>
      <c r="D64" s="406"/>
      <c r="E64" s="187" t="s">
        <v>87</v>
      </c>
      <c r="F64" s="403">
        <f>COUNTIF(U9:U53,"D+")</f>
        <v>0</v>
      </c>
      <c r="G64" s="403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</row>
    <row r="65" spans="1:25">
      <c r="A65" s="84"/>
      <c r="B65" s="402"/>
      <c r="C65" s="406"/>
      <c r="D65" s="406"/>
      <c r="E65" s="187" t="s">
        <v>88</v>
      </c>
      <c r="F65" s="403">
        <f>COUNTIF(U9:U53,"D-")</f>
        <v>0</v>
      </c>
      <c r="G65" s="403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</row>
    <row r="66" spans="1:25">
      <c r="A66" s="84"/>
      <c r="B66" s="402"/>
      <c r="C66" s="406"/>
      <c r="D66" s="406"/>
      <c r="E66" s="187" t="s">
        <v>89</v>
      </c>
      <c r="F66" s="403">
        <f>COUNTIF(U9:U53,"E+")</f>
        <v>0</v>
      </c>
      <c r="G66" s="403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</row>
    <row r="67" spans="1:25">
      <c r="A67" s="84"/>
      <c r="B67" s="402"/>
      <c r="C67" s="406"/>
      <c r="D67" s="406"/>
      <c r="E67" s="187" t="s">
        <v>90</v>
      </c>
      <c r="F67" s="403">
        <f>COUNTIF(U9:U53,"E-")</f>
        <v>0</v>
      </c>
      <c r="G67" s="403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</row>
    <row r="68" spans="1:2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</row>
    <row r="69" spans="1:2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</row>
    <row r="70" spans="1:2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</row>
    <row r="71" spans="1:2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</row>
    <row r="72" spans="1:25">
      <c r="A72" s="84"/>
      <c r="B72" s="30"/>
      <c r="C72" s="30"/>
      <c r="D72" s="30"/>
      <c r="E72" s="30"/>
      <c r="F72" s="30"/>
      <c r="G72" s="30"/>
      <c r="H72" s="30"/>
      <c r="I72" s="30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</row>
    <row r="73" spans="1:25">
      <c r="A73" s="84"/>
      <c r="B73" s="188" t="str">
        <f>DATOS!B7</f>
        <v>Ing. Margarita Ronquillo</v>
      </c>
      <c r="C73" s="30"/>
      <c r="D73" s="30"/>
      <c r="E73" s="404" t="str">
        <f>DATOS!B4</f>
        <v>Msc. Myrian Zurita</v>
      </c>
      <c r="F73" s="404"/>
      <c r="G73" s="404"/>
      <c r="H73" s="404"/>
      <c r="I73" s="40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</row>
    <row r="74" spans="1:25">
      <c r="A74" s="84"/>
      <c r="B74" s="189" t="str">
        <f>DATOS!A7</f>
        <v>Vicerrector/a:</v>
      </c>
      <c r="C74" s="30"/>
      <c r="D74" s="30"/>
      <c r="E74" s="405" t="str">
        <f>DATOS!A4</f>
        <v>Docente:</v>
      </c>
      <c r="F74" s="405"/>
      <c r="G74" s="405"/>
      <c r="H74" s="405"/>
      <c r="I74" s="405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</row>
    <row r="75" spans="1:2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</row>
    <row r="76" spans="1:2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</row>
    <row r="77" spans="1:2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</row>
    <row r="78" spans="1:2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</row>
    <row r="79" spans="1:2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</row>
    <row r="80" spans="1:2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</row>
    <row r="81" spans="1:2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</row>
    <row r="82" spans="1:2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</row>
    <row r="83" spans="1:2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</row>
    <row r="84" spans="1:2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</row>
    <row r="85" spans="1:2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</row>
    <row r="86" spans="1:2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</row>
    <row r="87" spans="1:2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</row>
    <row r="88" spans="1:2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</row>
    <row r="89" spans="1:2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</row>
    <row r="90" spans="1:2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</row>
    <row r="91" spans="1:2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</row>
    <row r="92" spans="1:2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</row>
    <row r="93" spans="1:2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</row>
    <row r="94" spans="1:2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</row>
    <row r="95" spans="1:2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</row>
    <row r="96" spans="1:2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</row>
    <row r="97" spans="1:2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</row>
    <row r="98" spans="1:25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</row>
    <row r="99" spans="1:25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</row>
    <row r="100" spans="1:25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</row>
    <row r="101" spans="1:25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</row>
    <row r="102" spans="1:25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</row>
    <row r="103" spans="1:25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</row>
    <row r="104" spans="1:25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</row>
    <row r="105" spans="1:2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</row>
    <row r="106" spans="1:25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</row>
    <row r="107" spans="1:25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</row>
    <row r="108" spans="1:25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</row>
    <row r="109" spans="1:25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</row>
    <row r="110" spans="1:25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</row>
    <row r="111" spans="1:2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</row>
    <row r="112" spans="1:25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</row>
    <row r="113" spans="1:25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</row>
    <row r="114" spans="1:25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</row>
    <row r="115" spans="1:2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</row>
    <row r="116" spans="1:25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</row>
    <row r="117" spans="1:25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</row>
    <row r="118" spans="1:25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</row>
    <row r="119" spans="1:25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</row>
    <row r="120" spans="1:25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</row>
    <row r="121" spans="1:25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</row>
    <row r="122" spans="1:25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</row>
    <row r="123" spans="1:25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</row>
    <row r="124" spans="1:25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</row>
    <row r="125" spans="1: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</row>
    <row r="126" spans="1:25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</row>
    <row r="127" spans="1:25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</row>
    <row r="128" spans="1:25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</row>
    <row r="129" spans="1:25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</row>
    <row r="130" spans="1:25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</row>
    <row r="131" spans="1:25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</row>
    <row r="132" spans="1:25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</row>
    <row r="133" spans="1:25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</row>
    <row r="134" spans="1:25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</row>
    <row r="135" spans="1:2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</row>
    <row r="136" spans="1:25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</row>
    <row r="137" spans="1:25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</row>
    <row r="138" spans="1:25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</row>
    <row r="139" spans="1:25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</row>
    <row r="140" spans="1:25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</row>
    <row r="141" spans="1:25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</row>
    <row r="142" spans="1:25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</row>
    <row r="143" spans="1:25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</row>
    <row r="144" spans="1:25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</row>
    <row r="145" spans="1:2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</row>
    <row r="146" spans="1:25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</row>
    <row r="147" spans="1:25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</row>
    <row r="148" spans="1:25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</row>
    <row r="149" spans="1:25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</row>
    <row r="150" spans="1:25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</row>
    <row r="151" spans="1:25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</row>
    <row r="152" spans="1:25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</row>
    <row r="153" spans="1:25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</row>
    <row r="154" spans="1:25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</row>
    <row r="155" spans="1:2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</row>
    <row r="156" spans="1:25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</row>
    <row r="157" spans="1:25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</row>
    <row r="158" spans="1:25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</row>
    <row r="159" spans="1:25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</row>
    <row r="160" spans="1:25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</row>
    <row r="161" spans="1:25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</row>
    <row r="162" spans="1:25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</row>
    <row r="163" spans="1:25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</row>
    <row r="164" spans="1:25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</row>
    <row r="165" spans="1:2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</row>
    <row r="166" spans="1:25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</row>
    <row r="167" spans="1:25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</row>
    <row r="168" spans="1:25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</row>
    <row r="169" spans="1:25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</row>
    <row r="170" spans="1:25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</row>
    <row r="171" spans="1:25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</row>
    <row r="172" spans="1:25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</row>
    <row r="173" spans="1:25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</row>
    <row r="174" spans="1:25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</row>
    <row r="175" spans="1:2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</row>
    <row r="176" spans="1:25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</row>
    <row r="177" spans="1:25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</row>
    <row r="178" spans="1:25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</row>
    <row r="179" spans="1:25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</row>
    <row r="180" spans="1:25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</row>
    <row r="181" spans="1:25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</row>
    <row r="182" spans="1:25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</row>
    <row r="183" spans="1:25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</row>
    <row r="184" spans="1:25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</row>
    <row r="185" spans="1:2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</row>
    <row r="186" spans="1:25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</row>
    <row r="187" spans="1:25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</row>
    <row r="188" spans="1:25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</row>
    <row r="189" spans="1:25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</row>
    <row r="190" spans="1:25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</row>
    <row r="191" spans="1:25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</row>
    <row r="192" spans="1:25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</row>
    <row r="193" spans="1:25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</row>
    <row r="194" spans="1:25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</row>
    <row r="195" spans="1:2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</row>
    <row r="196" spans="1:25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</row>
    <row r="197" spans="1:25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</row>
    <row r="198" spans="1:25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</row>
    <row r="199" spans="1:25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</row>
    <row r="200" spans="1:25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</row>
    <row r="201" spans="1:25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</row>
    <row r="202" spans="1:25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</row>
    <row r="203" spans="1:25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</row>
    <row r="204" spans="1:25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</row>
    <row r="205" spans="1:25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</row>
    <row r="206" spans="1:25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</row>
    <row r="207" spans="1:25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</row>
    <row r="208" spans="1:25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</row>
    <row r="209" spans="1:25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</row>
    <row r="210" spans="1:25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</row>
    <row r="211" spans="1:25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</row>
    <row r="212" spans="1:25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</row>
    <row r="213" spans="1:25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</row>
    <row r="214" spans="1:25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</row>
    <row r="215" spans="1:25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</row>
    <row r="216" spans="1:25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</row>
    <row r="217" spans="1:25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</row>
    <row r="218" spans="1:25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</row>
    <row r="219" spans="1:25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</row>
    <row r="220" spans="1:25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</row>
    <row r="221" spans="1:25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</row>
    <row r="222" spans="1:25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</row>
    <row r="223" spans="1:25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</row>
    <row r="224" spans="1:25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</row>
    <row r="225" spans="1:25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</row>
    <row r="226" spans="1:25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</row>
    <row r="227" spans="1:25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</row>
    <row r="228" spans="1:25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</row>
    <row r="229" spans="1:25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</row>
    <row r="230" spans="1:25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</row>
    <row r="231" spans="1:25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</row>
    <row r="232" spans="1:25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</row>
    <row r="233" spans="1:25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</row>
    <row r="234" spans="1:25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</row>
    <row r="235" spans="1:25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</row>
    <row r="236" spans="1:25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</row>
    <row r="237" spans="1:25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</row>
    <row r="238" spans="1:25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</row>
    <row r="239" spans="1:25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</row>
    <row r="240" spans="1:25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</row>
    <row r="241" spans="1:25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</row>
    <row r="242" spans="1:25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</row>
    <row r="243" spans="1:25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</row>
    <row r="244" spans="1:25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</row>
    <row r="245" spans="1:25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</row>
    <row r="246" spans="1:25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</row>
    <row r="247" spans="1:25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</row>
    <row r="248" spans="1:25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</row>
    <row r="249" spans="1:25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</row>
    <row r="250" spans="1:25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</row>
    <row r="251" spans="1:25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</row>
    <row r="252" spans="1:25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</row>
    <row r="253" spans="1:25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</row>
    <row r="254" spans="1:25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</row>
    <row r="255" spans="1:25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</row>
    <row r="256" spans="1:25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</row>
    <row r="257" spans="1:25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</row>
    <row r="258" spans="1:25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</row>
    <row r="259" spans="1:25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</row>
    <row r="260" spans="1:25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</row>
    <row r="261" spans="1:25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</row>
    <row r="262" spans="1:25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</row>
    <row r="263" spans="1:25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</row>
    <row r="264" spans="1:25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</row>
    <row r="265" spans="1:25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</row>
    <row r="266" spans="1:25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</row>
    <row r="267" spans="1:25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</row>
    <row r="268" spans="1:25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</row>
    <row r="269" spans="1:25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</row>
    <row r="270" spans="1:25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</row>
    <row r="271" spans="1:25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</row>
    <row r="272" spans="1:25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</row>
    <row r="273" spans="1:25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</row>
    <row r="274" spans="1:25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</row>
    <row r="275" spans="1:25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</row>
    <row r="276" spans="1:25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</row>
    <row r="277" spans="1:25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</row>
    <row r="278" spans="1:25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</row>
    <row r="279" spans="1:25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</row>
    <row r="280" spans="1:25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</row>
    <row r="281" spans="1:25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</row>
    <row r="282" spans="1:25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</row>
    <row r="283" spans="1:25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</row>
    <row r="284" spans="1:25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</row>
    <row r="285" spans="1:25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</row>
    <row r="286" spans="1:25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</row>
    <row r="287" spans="1:25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</row>
    <row r="288" spans="1:25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</row>
    <row r="289" spans="1:25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</row>
    <row r="290" spans="1:25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</row>
    <row r="291" spans="1:25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</row>
    <row r="292" spans="1:25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</row>
    <row r="293" spans="1:25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</row>
    <row r="294" spans="1:25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</row>
    <row r="295" spans="1:25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</row>
    <row r="296" spans="1:25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</row>
    <row r="297" spans="1:25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</row>
    <row r="298" spans="1:25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</row>
    <row r="299" spans="1:25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</row>
    <row r="300" spans="1:25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</row>
    <row r="301" spans="1:25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</row>
    <row r="302" spans="1:25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</row>
    <row r="303" spans="1:25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</row>
    <row r="304" spans="1:25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</row>
    <row r="305" spans="1:25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</row>
    <row r="306" spans="1:25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</row>
    <row r="307" spans="1:25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</row>
    <row r="308" spans="1:25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</row>
    <row r="309" spans="1:25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</row>
    <row r="310" spans="1:25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</row>
    <row r="311" spans="1:25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</row>
    <row r="312" spans="1:25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</row>
    <row r="313" spans="1:25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</row>
    <row r="314" spans="1:25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</row>
    <row r="315" spans="1:25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</row>
    <row r="316" spans="1:25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</row>
    <row r="317" spans="1:25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</row>
    <row r="318" spans="1:25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</row>
    <row r="319" spans="1:25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</row>
    <row r="320" spans="1:25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</row>
    <row r="321" spans="1:25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</row>
    <row r="322" spans="1:25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</row>
    <row r="323" spans="1:25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</row>
    <row r="324" spans="1:25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</row>
    <row r="325" spans="1:25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</row>
    <row r="326" spans="1:25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</row>
    <row r="327" spans="1:25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</row>
    <row r="328" spans="1:25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</row>
    <row r="329" spans="1:25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</row>
    <row r="330" spans="1:25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</row>
    <row r="331" spans="1:25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</row>
    <row r="332" spans="1:25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</row>
    <row r="333" spans="1:25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</row>
    <row r="334" spans="1:25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</row>
    <row r="335" spans="1:25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</row>
    <row r="336" spans="1:25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</row>
    <row r="337" spans="1:25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</row>
    <row r="338" spans="1:25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</row>
    <row r="339" spans="1:25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</row>
    <row r="340" spans="1:25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</row>
    <row r="341" spans="1:25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</row>
    <row r="342" spans="1:25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</row>
    <row r="343" spans="1:25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</row>
    <row r="344" spans="1:25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</row>
    <row r="345" spans="1:25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</row>
    <row r="346" spans="1:25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</row>
    <row r="347" spans="1:25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</row>
    <row r="348" spans="1:25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</row>
    <row r="349" spans="1:25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</row>
    <row r="350" spans="1:25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</row>
    <row r="351" spans="1:25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</row>
    <row r="352" spans="1:25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</row>
    <row r="353" spans="1:25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</row>
    <row r="354" spans="1:25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</row>
    <row r="355" spans="1:25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</row>
    <row r="356" spans="1:25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</row>
    <row r="357" spans="1:25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</row>
    <row r="358" spans="1:25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</row>
    <row r="359" spans="1:25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</row>
    <row r="360" spans="1:25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</row>
    <row r="361" spans="1:25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</row>
    <row r="362" spans="1:25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</row>
    <row r="363" spans="1:25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</row>
    <row r="364" spans="1:25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</row>
    <row r="365" spans="1:25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</row>
    <row r="366" spans="1:25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</row>
    <row r="367" spans="1:25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</row>
    <row r="368" spans="1:25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</row>
    <row r="369" spans="1:25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</row>
    <row r="370" spans="1:25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</row>
    <row r="371" spans="1:25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</row>
    <row r="372" spans="1:25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</row>
    <row r="373" spans="1:25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</row>
    <row r="374" spans="1:25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</row>
    <row r="375" spans="1:25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</row>
    <row r="376" spans="1:25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</row>
    <row r="377" spans="1:25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</row>
    <row r="378" spans="1:25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</row>
    <row r="379" spans="1:25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</row>
    <row r="380" spans="1:25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</row>
    <row r="381" spans="1:25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</row>
    <row r="382" spans="1:25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</row>
    <row r="383" spans="1:25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</row>
    <row r="384" spans="1:25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</row>
    <row r="385" spans="1:25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</row>
    <row r="386" spans="1:25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</row>
    <row r="387" spans="1:25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</row>
    <row r="388" spans="1:25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</row>
    <row r="389" spans="1:25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</row>
    <row r="390" spans="1:25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</row>
    <row r="391" spans="1:25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</row>
    <row r="392" spans="1:25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</row>
    <row r="393" spans="1:25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</row>
    <row r="394" spans="1:25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</row>
    <row r="395" spans="1:25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</row>
    <row r="396" spans="1:25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</row>
    <row r="397" spans="1:25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</row>
    <row r="398" spans="1:25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</row>
    <row r="399" spans="1:25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</row>
    <row r="400" spans="1:25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</row>
    <row r="401" spans="1:25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</row>
    <row r="402" spans="1:25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</row>
    <row r="403" spans="1:25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</row>
    <row r="404" spans="1:25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</row>
    <row r="405" spans="1:25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</row>
    <row r="406" spans="1:25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</row>
    <row r="407" spans="1:25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</row>
    <row r="408" spans="1:25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</row>
    <row r="409" spans="1:25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</row>
    <row r="410" spans="1:25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</row>
    <row r="411" spans="1:25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</row>
  </sheetData>
  <mergeCells count="55">
    <mergeCell ref="E73:I73"/>
    <mergeCell ref="E74:I74"/>
    <mergeCell ref="B62:B63"/>
    <mergeCell ref="C62:D63"/>
    <mergeCell ref="F62:G62"/>
    <mergeCell ref="F63:G63"/>
    <mergeCell ref="B64:B67"/>
    <mergeCell ref="C64:D67"/>
    <mergeCell ref="F64:G64"/>
    <mergeCell ref="F65:G65"/>
    <mergeCell ref="F66:G66"/>
    <mergeCell ref="F67:G67"/>
    <mergeCell ref="B58:B59"/>
    <mergeCell ref="C58:D59"/>
    <mergeCell ref="F58:G58"/>
    <mergeCell ref="F59:G59"/>
    <mergeCell ref="B60:B61"/>
    <mergeCell ref="C60:D61"/>
    <mergeCell ref="F60:G60"/>
    <mergeCell ref="F61:G61"/>
    <mergeCell ref="A1:Y1"/>
    <mergeCell ref="A2:Y2"/>
    <mergeCell ref="Y6:Y8"/>
    <mergeCell ref="B56:B57"/>
    <mergeCell ref="C56:D57"/>
    <mergeCell ref="E56:E57"/>
    <mergeCell ref="F56:G57"/>
    <mergeCell ref="C3:H3"/>
    <mergeCell ref="C4:H4"/>
    <mergeCell ref="C5:H5"/>
    <mergeCell ref="J3:M3"/>
    <mergeCell ref="N3:W3"/>
    <mergeCell ref="J4:M4"/>
    <mergeCell ref="N4:W4"/>
    <mergeCell ref="O7:O8"/>
    <mergeCell ref="P7:P8"/>
    <mergeCell ref="C6:E7"/>
    <mergeCell ref="F6:H7"/>
    <mergeCell ref="I6:K7"/>
    <mergeCell ref="L6:L8"/>
    <mergeCell ref="M6:N6"/>
    <mergeCell ref="M7:M8"/>
    <mergeCell ref="K54:S54"/>
    <mergeCell ref="N7:N8"/>
    <mergeCell ref="X6:X8"/>
    <mergeCell ref="J5:M5"/>
    <mergeCell ref="N5:W5"/>
    <mergeCell ref="O6:P6"/>
    <mergeCell ref="T6:T8"/>
    <mergeCell ref="U6:U8"/>
    <mergeCell ref="V6:V8"/>
    <mergeCell ref="W6:W8"/>
    <mergeCell ref="S6:S8"/>
    <mergeCell ref="Q6:Q8"/>
    <mergeCell ref="R6:R8"/>
  </mergeCells>
  <conditionalFormatting sqref="V9:V54">
    <cfRule type="cellIs" dxfId="3" priority="6" operator="equal">
      <formula>"SUPLETORIO"</formula>
    </cfRule>
  </conditionalFormatting>
  <conditionalFormatting sqref="Y9:Y54">
    <cfRule type="cellIs" dxfId="2" priority="3" operator="equal">
      <formula>"REPROBADO"</formula>
    </cfRule>
    <cfRule type="cellIs" dxfId="1" priority="4" operator="equal">
      <formula>"REPROBADO"</formula>
    </cfRule>
    <cfRule type="cellIs" dxfId="0" priority="5" operator="equal">
      <formula>"REPROBADO"</formula>
    </cfRule>
  </conditionalFormatting>
  <pageMargins left="0.13" right="0.12" top="0.12" bottom="0.12" header="0.3" footer="0.3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</vt:lpstr>
      <vt:lpstr>NOTAS 1ER TRIMESTRE</vt:lpstr>
      <vt:lpstr>J.CURSO 1ER TRIMESTRE</vt:lpstr>
      <vt:lpstr>NOTAS 2DO TRIMESTRE</vt:lpstr>
      <vt:lpstr>J.CURSO 2DO TRIMESTRE </vt:lpstr>
      <vt:lpstr>NOTAS 3 ER TRIMESTRE</vt:lpstr>
      <vt:lpstr>J.CURSO 3 ER TRIMESTRE</vt:lpstr>
      <vt:lpstr>FINAL 3RO BACHILLERATO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MYRI</dc:creator>
  <cp:lastModifiedBy>PERSONAL</cp:lastModifiedBy>
  <cp:lastPrinted>2024-05-31T02:55:51Z</cp:lastPrinted>
  <dcterms:created xsi:type="dcterms:W3CDTF">2024-05-30T14:15:44Z</dcterms:created>
  <dcterms:modified xsi:type="dcterms:W3CDTF">2024-07-18T06:44:14Z</dcterms:modified>
</cp:coreProperties>
</file>