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dex" sheetId="1" r:id="rId3"/>
    <sheet state="visible" name="N++ | Solo Intro" sheetId="2" r:id="rId4"/>
    <sheet state="visible" name="N++ | Solo" sheetId="3" r:id="rId5"/>
    <sheet state="visible" name="N++ | Solo Ultimate" sheetId="4" r:id="rId6"/>
    <sheet state="visible" name="N++ | Solo " sheetId="5" r:id="rId7"/>
    <sheet state="visible" name="N++ | Solo !" sheetId="6" r:id="rId8"/>
    <sheet state="visible" name="N++ | Solo Legacy" sheetId="7" r:id="rId9"/>
    <sheet state="visible" name="N++ | Hardcore Intro" sheetId="8" r:id="rId10"/>
    <sheet state="visible" name="N++ | Hardcore" sheetId="9" r:id="rId11"/>
    <sheet state="visible" name="N++ | Hardcore Ultimate" sheetId="10" r:id="rId12"/>
    <sheet state="visible" name="N++ | Hardcore Legacy" sheetId="11" r:id="rId13"/>
    <sheet state="visible" name="N++ | Co-op Intro" sheetId="12" r:id="rId14"/>
    <sheet state="visible" name="N++ | Co-op" sheetId="13" r:id="rId15"/>
    <sheet state="visible" name="N++ | Co-op Legacy" sheetId="14" r:id="rId16"/>
  </sheets>
  <definedNames/>
  <calcPr/>
</workbook>
</file>

<file path=xl/sharedStrings.xml><?xml version="1.0" encoding="utf-8"?>
<sst xmlns="http://schemas.openxmlformats.org/spreadsheetml/2006/main" count="13491" uniqueCount="6968">
  <si>
    <t>Send any modifications, corrections, broken links, or new/missing videos to systeminspired or Chebyshevrolet</t>
  </si>
  <si>
    <t>Game Mode</t>
  </si>
  <si>
    <t>Tab</t>
  </si>
  <si>
    <t>Criteria</t>
  </si>
  <si>
    <t>Total Number of Videos</t>
  </si>
  <si>
    <t>Players Featured In Video Library</t>
  </si>
  <si>
    <t>Solo</t>
  </si>
  <si>
    <t>Intro</t>
  </si>
  <si>
    <t>Return to Index</t>
  </si>
  <si>
    <t>All Gold</t>
  </si>
  <si>
    <t>Serial Number</t>
  </si>
  <si>
    <t>Level Name</t>
  </si>
  <si>
    <t>SI-A-00-00</t>
  </si>
  <si>
    <t>the basics</t>
  </si>
  <si>
    <t>[] G++</t>
  </si>
  <si>
    <t>SI-A-00-01</t>
  </si>
  <si>
    <t>walljumptroduction</t>
  </si>
  <si>
    <t>SI-A-00-02</t>
  </si>
  <si>
    <t>intro to accepting your limitations?</t>
  </si>
  <si>
    <t>SI-A-00-03</t>
  </si>
  <si>
    <t>wall-to-wall</t>
  </si>
  <si>
    <t>SI-A-00-04</t>
  </si>
  <si>
    <t>basics redux</t>
  </si>
  <si>
    <t>SI-B-00-00</t>
  </si>
  <si>
    <t>toggley tutor</t>
  </si>
  <si>
    <t>SI-B-00-01</t>
  </si>
  <si>
    <t>both flavours of ramp jumping (and the control thereof)</t>
  </si>
  <si>
    <t>SI-B-00-02</t>
  </si>
  <si>
    <t>bounce</t>
  </si>
  <si>
    <t>SI-B-00-03</t>
  </si>
  <si>
    <t>the all-powerful golden rainbow of upwards momentum</t>
  </si>
  <si>
    <t>SI-B-00-04</t>
  </si>
  <si>
    <t>a hint of what's to come</t>
  </si>
  <si>
    <t>SI-C-00-00</t>
  </si>
  <si>
    <t>press the suicide button to retry</t>
  </si>
  <si>
    <t>Episode Name</t>
  </si>
  <si>
    <t>Player</t>
  </si>
  <si>
    <t>Hyperlink ID</t>
  </si>
  <si>
    <t>YouTube</t>
  </si>
  <si>
    <t>Twitch</t>
  </si>
  <si>
    <t>Date of Latest Video</t>
  </si>
  <si>
    <t>N++</t>
  </si>
  <si>
    <t>SI-C-00-01</t>
  </si>
  <si>
    <t>balljump</t>
  </si>
  <si>
    <t>SI-C-00-02</t>
  </si>
  <si>
    <t>game shover</t>
  </si>
  <si>
    <t>SI-C-00-03</t>
  </si>
  <si>
    <t>thwumpy friends</t>
  </si>
  <si>
    <t>No Deaths</t>
  </si>
  <si>
    <t>SI-C-00-04</t>
  </si>
  <si>
    <t>mine field challenge</t>
  </si>
  <si>
    <t>SI-D-00-00</t>
  </si>
  <si>
    <t>practice makes perp-fect</t>
  </si>
  <si>
    <t>SI-D-00-01</t>
  </si>
  <si>
    <t>launching off of bounceblocks is possible if you time it correctly</t>
  </si>
  <si>
    <t>SI-D-00-02</t>
  </si>
  <si>
    <t>they'll chase ya</t>
  </si>
  <si>
    <t>SI-D-00-03</t>
  </si>
  <si>
    <t>sideways walljump test</t>
  </si>
  <si>
    <t>SI-D-00-04</t>
  </si>
  <si>
    <t>laser training</t>
  </si>
  <si>
    <t>SI-E-00-00</t>
  </si>
  <si>
    <t>MEGAJUMP</t>
  </si>
  <si>
    <t>SI-E-00-01</t>
  </si>
  <si>
    <t>laser braces</t>
  </si>
  <si>
    <t>SI-E-00-02</t>
  </si>
  <si>
    <t>the art of descent part the fourth</t>
  </si>
  <si>
    <t>SI-E-00-03</t>
  </si>
  <si>
    <t>practical application of theory</t>
  </si>
  <si>
    <t>SI-E-00-04</t>
  </si>
  <si>
    <t>toggley terminus</t>
  </si>
  <si>
    <t>SI-A-01-00</t>
  </si>
  <si>
    <t>regarding speed and jump control</t>
  </si>
  <si>
    <t>SI-A-01-01</t>
  </si>
  <si>
    <t>floor-to-wall vs ramp-to-wall 'double jumping'</t>
  </si>
  <si>
    <t>SI-A-01-02</t>
  </si>
  <si>
    <t>hitting your head</t>
  </si>
  <si>
    <t>SI-A-01-03</t>
  </si>
  <si>
    <t>wall-to-wall-to-wall-to-wall</t>
  </si>
  <si>
    <t>SI-A-01-04</t>
  </si>
  <si>
    <t>ababab777</t>
  </si>
  <si>
    <t>warmup track</t>
  </si>
  <si>
    <t>! Secret</t>
  </si>
  <si>
    <t>ABA</t>
  </si>
  <si>
    <t>SI-B-01-00</t>
  </si>
  <si>
    <t>deadly friend</t>
  </si>
  <si>
    <t>? Secret 1</t>
  </si>
  <si>
    <t>SI-B-01-01</t>
  </si>
  <si>
    <t>the art of descent part the first</t>
  </si>
  <si>
    <t>SI-B-01-02</t>
  </si>
  <si>
    <t>on the subject of the navigation of gaps</t>
  </si>
  <si>
    <t>? Secret 2</t>
  </si>
  <si>
    <t>SI-B-01-03</t>
  </si>
  <si>
    <t>launchers</t>
  </si>
  <si>
    <t>SI-B-01-04</t>
  </si>
  <si>
    <t>rocketoggle room</t>
  </si>
  <si>
    <t>? Secret 3</t>
  </si>
  <si>
    <t>SI-C-01-00</t>
  </si>
  <si>
    <t>laser-wise</t>
  </si>
  <si>
    <t>SI-C-01-01</t>
  </si>
  <si>
    <t>? Secret 4</t>
  </si>
  <si>
    <t>the art of descent part the second</t>
  </si>
  <si>
    <t>SI-C-01-02</t>
  </si>
  <si>
    <t>temporary platform</t>
  </si>
  <si>
    <t>? Secret 5</t>
  </si>
  <si>
    <t>SI-C-01-03</t>
  </si>
  <si>
    <t>going up</t>
  </si>
  <si>
    <t>SI-C-01-04</t>
  </si>
  <si>
    <t>Solo Episode A-00</t>
  </si>
  <si>
    <t>a taste of evil</t>
  </si>
  <si>
    <t>SI-D-01-00</t>
  </si>
  <si>
    <t>multimode phase 0</t>
  </si>
  <si>
    <t>SI-D-01-01</t>
  </si>
  <si>
    <t>multimode phase 1</t>
  </si>
  <si>
    <t>SI-D-01-02</t>
  </si>
  <si>
    <t>multimode phase 2</t>
  </si>
  <si>
    <t>Alpha Espy</t>
  </si>
  <si>
    <t>SI-D-01-03</t>
  </si>
  <si>
    <t>ESP</t>
  </si>
  <si>
    <t>multimode phase 3</t>
  </si>
  <si>
    <t>SI-D-01-04</t>
  </si>
  <si>
    <t>multimodal</t>
  </si>
  <si>
    <t>S-A-00-00</t>
  </si>
  <si>
    <t>SI-E-01-00</t>
  </si>
  <si>
    <t>circular momentum</t>
  </si>
  <si>
    <t>SI-E-01-01</t>
  </si>
  <si>
    <t>encyclopedia of fundamentals vol xxi: the mega-perp</t>
  </si>
  <si>
    <t>SI-E-01-02</t>
  </si>
  <si>
    <t>flateau</t>
  </si>
  <si>
    <t>parkour park prototype</t>
  </si>
  <si>
    <t>SI-E-01-03</t>
  </si>
  <si>
    <t>timing tutor</t>
  </si>
  <si>
    <t>SI-E-01-04</t>
  </si>
  <si>
    <t>!? N++</t>
  </si>
  <si>
    <t>tutorial mid-boss</t>
  </si>
  <si>
    <t>SI-A-02-00</t>
  </si>
  <si>
    <t>double-jumping, of a sort</t>
  </si>
  <si>
    <t>SI-A-02-01</t>
  </si>
  <si>
    <t>bouncers</t>
  </si>
  <si>
    <t>SI-A-02-02</t>
  </si>
  <si>
    <t>to jump, or not to jump</t>
  </si>
  <si>
    <t>SI-A-02-03</t>
  </si>
  <si>
    <t>the fine art of not pressing left/right until after pressing and holding the jump button</t>
  </si>
  <si>
    <t>SI-A-02-04</t>
  </si>
  <si>
    <t>freerunning room</t>
  </si>
  <si>
    <t>[!] G--</t>
  </si>
  <si>
    <t>SI-B-02-00</t>
  </si>
  <si>
    <t>learning process</t>
  </si>
  <si>
    <t>SI-B-02-01</t>
  </si>
  <si>
    <t>minefield simulator</t>
  </si>
  <si>
    <t>SI-B-02-02</t>
  </si>
  <si>
    <t>wall-hugging</t>
  </si>
  <si>
    <t>SI-B-02-03</t>
  </si>
  <si>
    <t>boosting</t>
  </si>
  <si>
    <t>SI-B-02-04</t>
  </si>
  <si>
    <t>All Secrets</t>
  </si>
  <si>
    <t>greed can be dangerous</t>
  </si>
  <si>
    <t>SI-C-02-00</t>
  </si>
  <si>
    <t>doors galore</t>
  </si>
  <si>
    <t>SI-C-02-01</t>
  </si>
  <si>
    <t>on a long enough timeline, the survival rate for everyone drops to zero</t>
  </si>
  <si>
    <t>SI-C-02-02</t>
  </si>
  <si>
    <t>velocity multiplication device</t>
  </si>
  <si>
    <t>SI-C-02-03</t>
  </si>
  <si>
    <t>mind-expansion</t>
  </si>
  <si>
    <t>SI-C-02-04</t>
  </si>
  <si>
    <t>dexterity calibration apparatus II</t>
  </si>
  <si>
    <t>SI-D-02-00</t>
  </si>
  <si>
    <t>temporary wall</t>
  </si>
  <si>
    <t>SI-D-02-01</t>
  </si>
  <si>
    <t>the art of descent part the third</t>
  </si>
  <si>
    <t>SI-D-02-02</t>
  </si>
  <si>
    <t>evil echoes</t>
  </si>
  <si>
    <t>Awein</t>
  </si>
  <si>
    <t>AWE</t>
  </si>
  <si>
    <t>SI-D-02-03</t>
  </si>
  <si>
    <t>onesided walljump orientation seminar</t>
  </si>
  <si>
    <t>SI-D-02-04</t>
  </si>
  <si>
    <t>laser struggle</t>
  </si>
  <si>
    <t>SI-E-02-00</t>
  </si>
  <si>
    <t>all aboard!</t>
  </si>
  <si>
    <t>SI-E-02-01</t>
  </si>
  <si>
    <t>optionality</t>
  </si>
  <si>
    <t>SI-E-02-02</t>
  </si>
  <si>
    <t>sometimes the best jump is to not jump</t>
  </si>
  <si>
    <t>SI-E-02-03</t>
  </si>
  <si>
    <t>the room 2</t>
  </si>
  <si>
    <t>SI-E-02-04</t>
  </si>
  <si>
    <t>miney movement masterclass</t>
  </si>
  <si>
    <t>SI-A-03-00</t>
  </si>
  <si>
    <t>rectilinear rooms</t>
  </si>
  <si>
    <t>SI-A-03-01</t>
  </si>
  <si>
    <t>inertia control</t>
  </si>
  <si>
    <t>SI-A-03-02</t>
  </si>
  <si>
    <t>Ultimate</t>
  </si>
  <si>
    <t>traditional landscape</t>
  </si>
  <si>
    <t>SI-A-03-03</t>
  </si>
  <si>
    <t>skydiver</t>
  </si>
  <si>
    <t>SI-A-03-04</t>
  </si>
  <si>
    <t>learning to climb</t>
  </si>
  <si>
    <t>SI-B-03-00</t>
  </si>
  <si>
    <t>fine-a++ motor skills</t>
  </si>
  <si>
    <t>SI-B-03-01</t>
  </si>
  <si>
    <t>keep it moving</t>
  </si>
  <si>
    <t>SI-B-03-02</t>
  </si>
  <si>
    <t>launch guidelines</t>
  </si>
  <si>
    <t>S-A-00-01</t>
  </si>
  <si>
    <t>Chebyshevrolet</t>
  </si>
  <si>
    <t>a light launch</t>
  </si>
  <si>
    <t>CHB</t>
  </si>
  <si>
    <t>SI-B-03-03</t>
  </si>
  <si>
    <t>bounceblock bridge</t>
  </si>
  <si>
    <t>[!!] G--T--</t>
  </si>
  <si>
    <t>SI-B-03-04</t>
  </si>
  <si>
    <t>speed limiters</t>
  </si>
  <si>
    <t>SI-C-03-00</t>
  </si>
  <si>
    <t>jumping off ramps can launch you</t>
  </si>
  <si>
    <t>SI-C-03-01</t>
  </si>
  <si>
    <t>getting to know rockets</t>
  </si>
  <si>
    <t>SI-C-03-02</t>
  </si>
  <si>
    <t>booster stage</t>
  </si>
  <si>
    <t>SI-C-03-03</t>
  </si>
  <si>
    <t>chained temptation</t>
  </si>
  <si>
    <t>SI-C-03-04</t>
  </si>
  <si>
    <t>the lookers</t>
  </si>
  <si>
    <t>SI-D-03-00</t>
  </si>
  <si>
    <t>dexterity calibration apparatus III</t>
  </si>
  <si>
    <t>SI-D-03-01</t>
  </si>
  <si>
    <t>live fire training exercise</t>
  </si>
  <si>
    <t>SI-D-03-02</t>
  </si>
  <si>
    <t>tricky toggles</t>
  </si>
  <si>
    <t>SI-D-03-03</t>
  </si>
  <si>
    <t>temporary test</t>
  </si>
  <si>
    <t>ekisacik</t>
  </si>
  <si>
    <t>EKI</t>
  </si>
  <si>
    <t>SI-D-03-04</t>
  </si>
  <si>
    <t>onesided walljump exit exam</t>
  </si>
  <si>
    <t>SI-E-03-00</t>
  </si>
  <si>
    <t>thrice will suffice</t>
  </si>
  <si>
    <t>SI-E-03-01</t>
  </si>
  <si>
    <t>air control chamber</t>
  </si>
  <si>
    <t>SI-E-03-02</t>
  </si>
  <si>
    <t>ingenuity opportunity</t>
  </si>
  <si>
    <t>SI-E-03-03</t>
  </si>
  <si>
    <t>S-A-00-02</t>
  </si>
  <si>
    <t>walljumptroduction redux</t>
  </si>
  <si>
    <t>swizzle</t>
  </si>
  <si>
    <t>SI-E-03-04</t>
  </si>
  <si>
    <t>a taste of real life</t>
  </si>
  <si>
    <t>[!!] G--T++</t>
  </si>
  <si>
    <t>SI-A-04-00</t>
  </si>
  <si>
    <t>Fnyt</t>
  </si>
  <si>
    <t>the many uses of ramps</t>
  </si>
  <si>
    <t>FNY</t>
  </si>
  <si>
    <t>SI-A-04-01</t>
  </si>
  <si>
    <t>various amounts of jump</t>
  </si>
  <si>
    <t>SI-A-04-02</t>
  </si>
  <si>
    <t>the two methods of ramp jumping and the control thereof (part the second)</t>
  </si>
  <si>
    <t>SI-A-04-03</t>
  </si>
  <si>
    <t>tiny taps</t>
  </si>
  <si>
    <t>SI-A-04-04</t>
  </si>
  <si>
    <t>self-directed</t>
  </si>
  <si>
    <t>SI-B-04-00</t>
  </si>
  <si>
    <t>the room</t>
  </si>
  <si>
    <t>SI-B-04-01</t>
  </si>
  <si>
    <t>throwing caution to the wind</t>
  </si>
  <si>
    <t>SI-B-04-02</t>
  </si>
  <si>
    <t>dexterity calibration apparatus I</t>
  </si>
  <si>
    <t>SI-B-04-03</t>
  </si>
  <si>
    <t>who needs floors anyway</t>
  </si>
  <si>
    <t>SI-B-04-04</t>
  </si>
  <si>
    <t>bullet william</t>
  </si>
  <si>
    <t>SI-C-04-00</t>
  </si>
  <si>
    <t>air control towers</t>
  </si>
  <si>
    <t>SI-C-04-01</t>
  </si>
  <si>
    <t>oscillaser</t>
  </si>
  <si>
    <t>Legacy</t>
  </si>
  <si>
    <t>SI-C-04-02</t>
  </si>
  <si>
    <t>ride or die</t>
  </si>
  <si>
    <t>SI-C-04-03</t>
  </si>
  <si>
    <t>vertical momentum test</t>
  </si>
  <si>
    <t>SI-C-04-04</t>
  </si>
  <si>
    <t>S-A-00-03</t>
  </si>
  <si>
    <t>starting to get the hang of it</t>
  </si>
  <si>
    <t>corridory</t>
  </si>
  <si>
    <t>SI-D-04-00</t>
  </si>
  <si>
    <t>rubber room</t>
  </si>
  <si>
    <t>SI-D-04-01</t>
  </si>
  <si>
    <t>good and bad doors</t>
  </si>
  <si>
    <t>SI-D-04-02</t>
  </si>
  <si>
    <t>introduction to ad-libbing</t>
  </si>
  <si>
    <t>SI-D-04-03</t>
  </si>
  <si>
    <t>movement under fire</t>
  </si>
  <si>
    <t>Geal</t>
  </si>
  <si>
    <t>GEA</t>
  </si>
  <si>
    <t>SI-D-04-04</t>
  </si>
  <si>
    <t>hangtime</t>
  </si>
  <si>
    <t>SI-E-04-00</t>
  </si>
  <si>
    <t>the impossible is possible</t>
  </si>
  <si>
    <t>SI-E-04-01</t>
  </si>
  <si>
    <t>graduate degree in walljumping</t>
  </si>
  <si>
    <t>SI-E-04-02</t>
  </si>
  <si>
    <t>quote-unquote triple-jumping</t>
  </si>
  <si>
    <t>SI-E-04-03</t>
  </si>
  <si>
    <t>deadly didactic device</t>
  </si>
  <si>
    <t>SI-E-04-04</t>
  </si>
  <si>
    <t>puzzle platformer</t>
  </si>
  <si>
    <t>[??] G++T++</t>
  </si>
  <si>
    <t>?</t>
  </si>
  <si>
    <t>golfkid</t>
  </si>
  <si>
    <t>GOL</t>
  </si>
  <si>
    <t>S-A-00-04</t>
  </si>
  <si>
    <t>cyberdemon retirement community</t>
  </si>
  <si>
    <t>hitfreezy</t>
  </si>
  <si>
    <t>HIT</t>
  </si>
  <si>
    <t>!</t>
  </si>
  <si>
    <t>HorribleGBlob</t>
  </si>
  <si>
    <t>HGB</t>
  </si>
  <si>
    <t>[?] G--</t>
  </si>
  <si>
    <t>[?] T++</t>
  </si>
  <si>
    <t>Solo Episode B-00</t>
  </si>
  <si>
    <t>S-B-00-00</t>
  </si>
  <si>
    <t>gorge</t>
  </si>
  <si>
    <t>ibcamwhobu</t>
  </si>
  <si>
    <t>CAM</t>
  </si>
  <si>
    <t>[!!] G++T--</t>
  </si>
  <si>
    <t>In progress</t>
  </si>
  <si>
    <t>Hardcore</t>
  </si>
  <si>
    <t>S-B-00-01</t>
  </si>
  <si>
    <t>precision ground handling</t>
  </si>
  <si>
    <t>[!!] G++C++</t>
  </si>
  <si>
    <t>Kostucha</t>
  </si>
  <si>
    <t>KOS</t>
  </si>
  <si>
    <t>S-B-00-02</t>
  </si>
  <si>
    <t>pixelightning</t>
  </si>
  <si>
    <t>[!] T++</t>
  </si>
  <si>
    <t>MaelstroM</t>
  </si>
  <si>
    <t>MAE</t>
  </si>
  <si>
    <t>MoleTrooper</t>
  </si>
  <si>
    <t>MOL</t>
  </si>
  <si>
    <t>S-B-00-03</t>
  </si>
  <si>
    <t>zigzaggurat</t>
  </si>
  <si>
    <t>scottm</t>
  </si>
  <si>
    <t>SCO</t>
  </si>
  <si>
    <t>Co-op</t>
  </si>
  <si>
    <t>[?] T--</t>
  </si>
  <si>
    <t>Skylighter++</t>
  </si>
  <si>
    <t>SKY</t>
  </si>
  <si>
    <t>[??] G--T++</t>
  </si>
  <si>
    <t>S-B-00-04</t>
  </si>
  <si>
    <t>disallowed</t>
  </si>
  <si>
    <t>sunruibt</t>
  </si>
  <si>
    <t>SUN</t>
  </si>
  <si>
    <t>[??] G++T--</t>
  </si>
  <si>
    <t>[??] G--T--</t>
  </si>
  <si>
    <t>systeminspired</t>
  </si>
  <si>
    <t>SYS</t>
  </si>
  <si>
    <t>Toaster</t>
  </si>
  <si>
    <t>TST</t>
  </si>
  <si>
    <t>Solo Episode C-00</t>
  </si>
  <si>
    <t>S-C-00-00</t>
  </si>
  <si>
    <t>the amount of jump</t>
  </si>
  <si>
    <t>Untamed Nim</t>
  </si>
  <si>
    <t>NIM</t>
  </si>
  <si>
    <t>[!!!] G--T--C++</t>
  </si>
  <si>
    <t>xela</t>
  </si>
  <si>
    <t>XEL</t>
  </si>
  <si>
    <t>S-C-00-01</t>
  </si>
  <si>
    <t>another one of these contraptions</t>
  </si>
  <si>
    <t>S-C-00-02</t>
  </si>
  <si>
    <t>chain of events</t>
  </si>
  <si>
    <t>S-C-00-03</t>
  </si>
  <si>
    <t>conspicuous consumption</t>
  </si>
  <si>
    <t>Solo Ultimate Episode A-00</t>
  </si>
  <si>
    <t>S-C-00-04</t>
  </si>
  <si>
    <t>SU-A-00-00</t>
  </si>
  <si>
    <t>cheap thrills</t>
  </si>
  <si>
    <t>868-JUMP</t>
  </si>
  <si>
    <t>Solo Episode D-00</t>
  </si>
  <si>
    <t>S-D-00-00</t>
  </si>
  <si>
    <t>self restraint</t>
  </si>
  <si>
    <t>S-D-00-01</t>
  </si>
  <si>
    <t>sleestack</t>
  </si>
  <si>
    <t>SU-A-00-01</t>
  </si>
  <si>
    <t>einfact</t>
  </si>
  <si>
    <t>Unlock Requirement</t>
  </si>
  <si>
    <t>S-D-00-02</t>
  </si>
  <si>
    <t>balcon</t>
  </si>
  <si>
    <t>?-A-00-00</t>
  </si>
  <si>
    <t>inter zone</t>
  </si>
  <si>
    <t>SU-A-00-02</t>
  </si>
  <si>
    <t>who has time to get gold?</t>
  </si>
  <si>
    <t>[!!!!] G++T--C++E++</t>
  </si>
  <si>
    <t>S-D-00-03</t>
  </si>
  <si>
    <t>counterclockwise heart</t>
  </si>
  <si>
    <t>[????] G--T--C--E++</t>
  </si>
  <si>
    <t>[????] G++T++C++E++</t>
  </si>
  <si>
    <t>SU-A-00-03</t>
  </si>
  <si>
    <t>ticked off</t>
  </si>
  <si>
    <t>S-D-00-04</t>
  </si>
  <si>
    <t>stripes</t>
  </si>
  <si>
    <t>?-A-00-01</t>
  </si>
  <si>
    <t>E8M2:  JP LeBreton</t>
  </si>
  <si>
    <t>Solo Episode E-00</t>
  </si>
  <si>
    <t>S-E-00-00</t>
  </si>
  <si>
    <t>bridge under construction</t>
  </si>
  <si>
    <t>SU-A-00-04</t>
  </si>
  <si>
    <t>making your own way</t>
  </si>
  <si>
    <t>[???] G++T++C++</t>
  </si>
  <si>
    <t>[!!] T++C++</t>
  </si>
  <si>
    <t>[???] G--T--C--</t>
  </si>
  <si>
    <t>[?] C++</t>
  </si>
  <si>
    <t>Solo Ultimate Episode B-00</t>
  </si>
  <si>
    <t>SU-B-00-00</t>
  </si>
  <si>
    <t>brake beats</t>
  </si>
  <si>
    <t>S-E-00-01</t>
  </si>
  <si>
    <t>angler</t>
  </si>
  <si>
    <t>[???] G++T++C--</t>
  </si>
  <si>
    <t>S-E-00-02</t>
  </si>
  <si>
    <t>kinetic joy</t>
  </si>
  <si>
    <t>[!!!!] G--T--O++C++</t>
  </si>
  <si>
    <t>?-A-00-02</t>
  </si>
  <si>
    <t>occam's razor's razor</t>
  </si>
  <si>
    <t>[!!] G++T++</t>
  </si>
  <si>
    <t>SU-B-00-01</t>
  </si>
  <si>
    <t>timidity</t>
  </si>
  <si>
    <t>?-A-00-03</t>
  </si>
  <si>
    <t>click bait</t>
  </si>
  <si>
    <t>S-E-00-03</t>
  </si>
  <si>
    <t>box slighter</t>
  </si>
  <si>
    <t>S-E-00-04</t>
  </si>
  <si>
    <t>clairvoyage</t>
  </si>
  <si>
    <t>[!!!] G++O++E++</t>
  </si>
  <si>
    <t>SU-B-00-02</t>
  </si>
  <si>
    <t>fiendishly easy</t>
  </si>
  <si>
    <t>[??] G--E++</t>
  </si>
  <si>
    <t>[!!!] G--T++C--</t>
  </si>
  <si>
    <t>[?] E++</t>
  </si>
  <si>
    <t>[?] O++</t>
  </si>
  <si>
    <t>?-A-00-04</t>
  </si>
  <si>
    <t>hypercomplexity</t>
  </si>
  <si>
    <t>[???] G++T--C--</t>
  </si>
  <si>
    <t>[???] G++T++E++</t>
  </si>
  <si>
    <t>SU-B-00-03</t>
  </si>
  <si>
    <t>Solo Episode A-01</t>
  </si>
  <si>
    <t>minimum security</t>
  </si>
  <si>
    <t>S-A-01-00</t>
  </si>
  <si>
    <t>a brief history of amazing letdowns</t>
  </si>
  <si>
    <t>?-B-00-00</t>
  </si>
  <si>
    <t>trapped beneath the surface</t>
  </si>
  <si>
    <t>SU-B-00-04</t>
  </si>
  <si>
    <t>jumpstyle</t>
  </si>
  <si>
    <t>[?] C--</t>
  </si>
  <si>
    <t>[??] G--C--</t>
  </si>
  <si>
    <t>Solo Episode B-01</t>
  </si>
  <si>
    <t>?-B-00-01</t>
  </si>
  <si>
    <t>some backwards bullsh++</t>
  </si>
  <si>
    <t>S-A-01-01</t>
  </si>
  <si>
    <t>[!] E++</t>
  </si>
  <si>
    <t>hatching chambers</t>
  </si>
  <si>
    <t>Solo Ultimate Episode C-00</t>
  </si>
  <si>
    <t>SU-C-00-00</t>
  </si>
  <si>
    <t>rotatoes</t>
  </si>
  <si>
    <t>SU-C-00-01</t>
  </si>
  <si>
    <t>silent running</t>
  </si>
  <si>
    <t>[??] C--E++</t>
  </si>
  <si>
    <t>SU-C-00-02</t>
  </si>
  <si>
    <t>blammo</t>
  </si>
  <si>
    <t>S-A-01-02</t>
  </si>
  <si>
    <t>hella high water</t>
  </si>
  <si>
    <t>Solo Episode C-01</t>
  </si>
  <si>
    <t>?-B-00-02</t>
  </si>
  <si>
    <t>raster disaster</t>
  </si>
  <si>
    <t>[!!] G--C++</t>
  </si>
  <si>
    <t>SU-C-00-03</t>
  </si>
  <si>
    <t>rock climbing</t>
  </si>
  <si>
    <t>[??] O++C++</t>
  </si>
  <si>
    <t>[???] G++O++C++</t>
  </si>
  <si>
    <t>S-A-01-03</t>
  </si>
  <si>
    <t>Solo Episode D-01</t>
  </si>
  <si>
    <t>delay distortion</t>
  </si>
  <si>
    <t>?-B-00-03</t>
  </si>
  <si>
    <t>textbook inversion</t>
  </si>
  <si>
    <t>[!!!] G--T--E--</t>
  </si>
  <si>
    <t>SU-C-00-04</t>
  </si>
  <si>
    <t>the route of all evil</t>
  </si>
  <si>
    <t>[!!] G--E++</t>
  </si>
  <si>
    <t>[???] G++T--E++</t>
  </si>
  <si>
    <t>Solo Ultimate Episode D-00</t>
  </si>
  <si>
    <t>SU-D-00-00</t>
  </si>
  <si>
    <t>no rush</t>
  </si>
  <si>
    <t>[??] G++E--</t>
  </si>
  <si>
    <t>S-A-01-04</t>
  </si>
  <si>
    <t>shadow play</t>
  </si>
  <si>
    <t>[!!!] G--T--E++</t>
  </si>
  <si>
    <t>SU-D-00-01</t>
  </si>
  <si>
    <t>relative space</t>
  </si>
  <si>
    <t>SU-D-00-02</t>
  </si>
  <si>
    <t>goldopolis</t>
  </si>
  <si>
    <t>[!!] G++E++</t>
  </si>
  <si>
    <t>[???] G--T++E++</t>
  </si>
  <si>
    <t>Solo Episode E-01</t>
  </si>
  <si>
    <t>?-B-00-04</t>
  </si>
  <si>
    <t>second annual nervous breakdown</t>
  </si>
  <si>
    <t>SU-D-00-03</t>
  </si>
  <si>
    <t>an open and shut case</t>
  </si>
  <si>
    <t>[!!] G--C--</t>
  </si>
  <si>
    <t>SU-D-00-04</t>
  </si>
  <si>
    <t>abandonware</t>
  </si>
  <si>
    <t>S-B-01-00</t>
  </si>
  <si>
    <t>simple mountain hike</t>
  </si>
  <si>
    <t>[!!!] G++T++C++</t>
  </si>
  <si>
    <t>Solo Ultimate Episode E-00</t>
  </si>
  <si>
    <t>SU-E-00-00</t>
  </si>
  <si>
    <t>ceil()</t>
  </si>
  <si>
    <t>S-B-01-01</t>
  </si>
  <si>
    <t>rectilinear drips</t>
  </si>
  <si>
    <t>SU-E-00-01</t>
  </si>
  <si>
    <t>three-ring circus</t>
  </si>
  <si>
    <t>S-B-01-02</t>
  </si>
  <si>
    <t>shortcutlets</t>
  </si>
  <si>
    <t>Solo Episode A-02</t>
  </si>
  <si>
    <t>?-C-00-00</t>
  </si>
  <si>
    <t>SU-E-00-02</t>
  </si>
  <si>
    <t>solid metal gold</t>
  </si>
  <si>
    <t>trapped in a micro pattern</t>
  </si>
  <si>
    <t>SU-E-00-03</t>
  </si>
  <si>
    <t>S-B-01-03</t>
  </si>
  <si>
    <t>recursive ascent parser</t>
  </si>
  <si>
    <t>stroopwafel</t>
  </si>
  <si>
    <t>SU-E-00-04</t>
  </si>
  <si>
    <t>archetypal</t>
  </si>
  <si>
    <t>Solo Episode B-02</t>
  </si>
  <si>
    <t>?-C-00-01</t>
  </si>
  <si>
    <t>sideways salmon run</t>
  </si>
  <si>
    <t>S-B-01-04</t>
  </si>
  <si>
    <t>containment area</t>
  </si>
  <si>
    <t>Solo Ultimate Episode A-01</t>
  </si>
  <si>
    <t>SU-A-01-00</t>
  </si>
  <si>
    <t>tip: top</t>
  </si>
  <si>
    <t>Solo Episode C-02</t>
  </si>
  <si>
    <t>?-C-00-02</t>
  </si>
  <si>
    <t>lost the plot completely</t>
  </si>
  <si>
    <t>SU-A-01-01</t>
  </si>
  <si>
    <t>what are your overheads?!</t>
  </si>
  <si>
    <t>S-C-01-00</t>
  </si>
  <si>
    <t>opportunity costs</t>
  </si>
  <si>
    <t>SU-A-01-02</t>
  </si>
  <si>
    <t>mastabas</t>
  </si>
  <si>
    <t>SU-A-01-03</t>
  </si>
  <si>
    <t>self-potato</t>
  </si>
  <si>
    <t>S-C-01-01</t>
  </si>
  <si>
    <t>circula</t>
  </si>
  <si>
    <t>Solo Episode D-02</t>
  </si>
  <si>
    <t>?-C-00-03</t>
  </si>
  <si>
    <t>MFA</t>
  </si>
  <si>
    <t>[!!!] G--T--O++</t>
  </si>
  <si>
    <t>SU-A-01-04</t>
  </si>
  <si>
    <t>considered harmful</t>
  </si>
  <si>
    <t>Solo Ultimate Episode B-01</t>
  </si>
  <si>
    <t>SU-B-01-00</t>
  </si>
  <si>
    <t>S-C-01-02</t>
  </si>
  <si>
    <t>[???] G++T++O++</t>
  </si>
  <si>
    <t>truncated</t>
  </si>
  <si>
    <t>trivium reactor</t>
  </si>
  <si>
    <t>Solo Episode E-02</t>
  </si>
  <si>
    <t>?-C-00-04</t>
  </si>
  <si>
    <t>exploder in chief</t>
  </si>
  <si>
    <t>SU-B-01-01</t>
  </si>
  <si>
    <t>taken aback</t>
  </si>
  <si>
    <t>S-C-01-03</t>
  </si>
  <si>
    <t>[???] G--T--O++</t>
  </si>
  <si>
    <t>the ceiling is bendin</t>
  </si>
  <si>
    <t>SU-B-01-02</t>
  </si>
  <si>
    <t>the jumpening</t>
  </si>
  <si>
    <t>[????] G++T++O++C++</t>
  </si>
  <si>
    <t>Solo Episode A-03</t>
  </si>
  <si>
    <t>?-D-00-00</t>
  </si>
  <si>
    <t>photon flashback</t>
  </si>
  <si>
    <t>SU-B-01-03</t>
  </si>
  <si>
    <t>pavlov's ninja</t>
  </si>
  <si>
    <t>S-C-01-04</t>
  </si>
  <si>
    <t>Solo Episode B-03</t>
  </si>
  <si>
    <t>?-D-00-01</t>
  </si>
  <si>
    <t>a strictly optional haunting</t>
  </si>
  <si>
    <t>can't get free</t>
  </si>
  <si>
    <t>[!!!] G++T++E++</t>
  </si>
  <si>
    <t>[!!!] G--O++C++</t>
  </si>
  <si>
    <t>SU-B-01-04</t>
  </si>
  <si>
    <t>no running in the hallway</t>
  </si>
  <si>
    <t>Solo Episode C-03</t>
  </si>
  <si>
    <t>?-D-00-02</t>
  </si>
  <si>
    <t>cloud colonist</t>
  </si>
  <si>
    <t>[!!!] G--T++O++</t>
  </si>
  <si>
    <t>Solo Ultimate Episode C-01</t>
  </si>
  <si>
    <t>SU-C-01-00</t>
  </si>
  <si>
    <t>railings of doom</t>
  </si>
  <si>
    <t>[???] G--T--E--</t>
  </si>
  <si>
    <t>[????] G++T--O++C--</t>
  </si>
  <si>
    <t>S-D-01-00</t>
  </si>
  <si>
    <t>your basic triangle laser trap</t>
  </si>
  <si>
    <t>[???] T++O++C++</t>
  </si>
  <si>
    <t>SU-C-01-01</t>
  </si>
  <si>
    <t>platform blindness</t>
  </si>
  <si>
    <t>[???] G++T--O--</t>
  </si>
  <si>
    <t>Solo Episode D-03</t>
  </si>
  <si>
    <t>?-D-00-03</t>
  </si>
  <si>
    <t>zone of avoidance</t>
  </si>
  <si>
    <t>S-D-01-01</t>
  </si>
  <si>
    <t>the barricades</t>
  </si>
  <si>
    <t>[???] G--T++E--</t>
  </si>
  <si>
    <t>SU-C-01-02</t>
  </si>
  <si>
    <t>rather poorly designed killing chambers</t>
  </si>
  <si>
    <t>S-D-01-02</t>
  </si>
  <si>
    <t>vector poem</t>
  </si>
  <si>
    <t>SU-C-01-03</t>
  </si>
  <si>
    <t>cut out</t>
  </si>
  <si>
    <t>S-D-01-03</t>
  </si>
  <si>
    <t>go fish</t>
  </si>
  <si>
    <t>[!] T--</t>
  </si>
  <si>
    <t>SU-C-01-04</t>
  </si>
  <si>
    <t>inverted access</t>
  </si>
  <si>
    <t>S-D-01-04</t>
  </si>
  <si>
    <t>one got loose</t>
  </si>
  <si>
    <t>Solo Episode E-03</t>
  </si>
  <si>
    <t>?-D-00-04</t>
  </si>
  <si>
    <t>terrrible</t>
  </si>
  <si>
    <t>[!!] G--O++</t>
  </si>
  <si>
    <t>Solo Ultimate Episode D-01</t>
  </si>
  <si>
    <t>SU-D-01-00</t>
  </si>
  <si>
    <t>super colliders</t>
  </si>
  <si>
    <t>S-E-01-00</t>
  </si>
  <si>
    <t>alex austin's metaphor of life</t>
  </si>
  <si>
    <t>[??] T++O++</t>
  </si>
  <si>
    <t>SU-D-01-01</t>
  </si>
  <si>
    <t>metaphysical transporter</t>
  </si>
  <si>
    <t>Solo Episode A-04</t>
  </si>
  <si>
    <t>?-E-00-00</t>
  </si>
  <si>
    <t>zeiss-ikon</t>
  </si>
  <si>
    <t>SU-D-01-02</t>
  </si>
  <si>
    <t>S-E-01-01</t>
  </si>
  <si>
    <t>no clipping</t>
  </si>
  <si>
    <t>cave flier</t>
  </si>
  <si>
    <t>SU-D-01-03</t>
  </si>
  <si>
    <t>S-E-01-02</t>
  </si>
  <si>
    <t>auxiliary patroller</t>
  </si>
  <si>
    <t>voices from the lake</t>
  </si>
  <si>
    <t>Solo Episode B-04</t>
  </si>
  <si>
    <t>?-E-00-01</t>
  </si>
  <si>
    <t>in loco parenthesis</t>
  </si>
  <si>
    <t>[!!!] G--T++E++</t>
  </si>
  <si>
    <t>SU-D-01-04</t>
  </si>
  <si>
    <t>brainial stimulation</t>
  </si>
  <si>
    <t>[!!!] T++O++E++</t>
  </si>
  <si>
    <t>[????] G--T++O++E++</t>
  </si>
  <si>
    <t>S-E-01-03</t>
  </si>
  <si>
    <t>zingy zaps</t>
  </si>
  <si>
    <t>Solo Ultimate Episode E-01</t>
  </si>
  <si>
    <t>SU-E-01-00</t>
  </si>
  <si>
    <t>the noodler</t>
  </si>
  <si>
    <t>Solo Episode C-04</t>
  </si>
  <si>
    <t>?-E-00-02</t>
  </si>
  <si>
    <t>unitor</t>
  </si>
  <si>
    <t>S-E-01-04</t>
  </si>
  <si>
    <t>third strike</t>
  </si>
  <si>
    <t>SU-E-01-01</t>
  </si>
  <si>
    <t>lasey</t>
  </si>
  <si>
    <t>Solo Episode D-04</t>
  </si>
  <si>
    <t>?-E-00-03</t>
  </si>
  <si>
    <t>all numbers are imaginary</t>
  </si>
  <si>
    <t>[!!!!] G++T++O++C++</t>
  </si>
  <si>
    <t>S-A-02-00</t>
  </si>
  <si>
    <t>sky school</t>
  </si>
  <si>
    <t>[??] G++C--</t>
  </si>
  <si>
    <t>Solo Episode E-04</t>
  </si>
  <si>
    <t>?-E-00-04</t>
  </si>
  <si>
    <t>stack tracer</t>
  </si>
  <si>
    <t>SU-E-01-02</t>
  </si>
  <si>
    <t>serial jump zone</t>
  </si>
  <si>
    <t>S-A-02-01</t>
  </si>
  <si>
    <t>it's full of stars</t>
  </si>
  <si>
    <t>SU-E-01-03</t>
  </si>
  <si>
    <t>pocket rocket</t>
  </si>
  <si>
    <t>S-A-02-02</t>
  </si>
  <si>
    <t>the year is 199X</t>
  </si>
  <si>
    <t>Solo Episode A-05</t>
  </si>
  <si>
    <t>?-A-01-00</t>
  </si>
  <si>
    <t>laser chess</t>
  </si>
  <si>
    <t>SU-E-01-04</t>
  </si>
  <si>
    <t>hesitation</t>
  </si>
  <si>
    <t>[!!!!] G--T++O++C++</t>
  </si>
  <si>
    <t>S-A-02-03</t>
  </si>
  <si>
    <t>ocean spray</t>
  </si>
  <si>
    <t>Solo Episode B-05</t>
  </si>
  <si>
    <t>?-A-01-01</t>
  </si>
  <si>
    <t>a blood oath to defy evil</t>
  </si>
  <si>
    <t>Solo Ultimate Episode A-02</t>
  </si>
  <si>
    <t>SU-A-02-00</t>
  </si>
  <si>
    <t>over it</t>
  </si>
  <si>
    <t>[!!!!!] G--T++O++C++E++</t>
  </si>
  <si>
    <t>S-A-02-04</t>
  </si>
  <si>
    <t>squarangulation</t>
  </si>
  <si>
    <t>SU-A-02-01</t>
  </si>
  <si>
    <t>gate sequencer</t>
  </si>
  <si>
    <t>Solo Episode C-05</t>
  </si>
  <si>
    <t>SU-A-02-02</t>
  </si>
  <si>
    <t>?-A-01-02</t>
  </si>
  <si>
    <t>pseudonimble</t>
  </si>
  <si>
    <t>through the habitrails</t>
  </si>
  <si>
    <t>S-B-02-00</t>
  </si>
  <si>
    <t>atmosphere recycler</t>
  </si>
  <si>
    <t>SU-A-02-03</t>
  </si>
  <si>
    <t>rocket room</t>
  </si>
  <si>
    <t>SU-A-02-04</t>
  </si>
  <si>
    <t>sequelitis</t>
  </si>
  <si>
    <t>Solo Episode D-05</t>
  </si>
  <si>
    <t>Solo Ultimate Episode B-02</t>
  </si>
  <si>
    <t>?-A-01-03</t>
  </si>
  <si>
    <t>engaging with materiality</t>
  </si>
  <si>
    <t>SU-B-02-00</t>
  </si>
  <si>
    <t>vertical loop</t>
  </si>
  <si>
    <t>[!!!!] G++T++O++E++</t>
  </si>
  <si>
    <t>S-B-02-01</t>
  </si>
  <si>
    <t>product placement</t>
  </si>
  <si>
    <t>SU-B-02-01</t>
  </si>
  <si>
    <t>that forever empty</t>
  </si>
  <si>
    <t>[??] G++O--</t>
  </si>
  <si>
    <t>Solo Episode E-05</t>
  </si>
  <si>
    <t>?-A-01-04</t>
  </si>
  <si>
    <t>alien orientation</t>
  </si>
  <si>
    <t>SU-B-02-02</t>
  </si>
  <si>
    <t>flexibility</t>
  </si>
  <si>
    <t>S-B-02-02</t>
  </si>
  <si>
    <t>carouse hell</t>
  </si>
  <si>
    <t>[??] G--C++</t>
  </si>
  <si>
    <t>[?????] G--T--O++C--E--</t>
  </si>
  <si>
    <t>SU-B-02-03</t>
  </si>
  <si>
    <t>nanotechnological space flower</t>
  </si>
  <si>
    <t>[??] T--E++</t>
  </si>
  <si>
    <t>S-B-02-03</t>
  </si>
  <si>
    <t>plaftormer</t>
  </si>
  <si>
    <t>[????] G++O++C++E++</t>
  </si>
  <si>
    <t>[?????] G++T++O++C++E++</t>
  </si>
  <si>
    <t>Solo Episode A-06</t>
  </si>
  <si>
    <t>?-B-01-00</t>
  </si>
  <si>
    <t>air academy</t>
  </si>
  <si>
    <t>SU-B-02-04</t>
  </si>
  <si>
    <t>concrete garden</t>
  </si>
  <si>
    <t>S-B-02-04</t>
  </si>
  <si>
    <t>deconstruction set</t>
  </si>
  <si>
    <t>Solo Ultimate Episode C-02</t>
  </si>
  <si>
    <t>SU-C-02-00</t>
  </si>
  <si>
    <t>a little too light on the hippity hop</t>
  </si>
  <si>
    <t>Solo Episode B-06</t>
  </si>
  <si>
    <t>?-B-01-01</t>
  </si>
  <si>
    <t>rocket surprise</t>
  </si>
  <si>
    <t>SU-C-02-01</t>
  </si>
  <si>
    <t>a real gold-getter</t>
  </si>
  <si>
    <t>S-C-02-00</t>
  </si>
  <si>
    <t>fractality</t>
  </si>
  <si>
    <t>[!!!] G--T++E--</t>
  </si>
  <si>
    <t>SU-C-02-02</t>
  </si>
  <si>
    <t>loose</t>
  </si>
  <si>
    <t>Solo Episode C-06</t>
  </si>
  <si>
    <t>?-B-01-02</t>
  </si>
  <si>
    <t>/ // / / // / //</t>
  </si>
  <si>
    <t>SU-C-02-03</t>
  </si>
  <si>
    <t>sharded</t>
  </si>
  <si>
    <t>S-C-02-01</t>
  </si>
  <si>
    <t>SU-C-02-04</t>
  </si>
  <si>
    <t>electroencephalograffiti</t>
  </si>
  <si>
    <t>accidentally quadratic</t>
  </si>
  <si>
    <t>Solo Ultimate Episode D-02</t>
  </si>
  <si>
    <t>SU-D-02-00</t>
  </si>
  <si>
    <t>meat tornado</t>
  </si>
  <si>
    <t>Solo Episode D-06</t>
  </si>
  <si>
    <t>?-B-01-03</t>
  </si>
  <si>
    <t>an unconventional solution</t>
  </si>
  <si>
    <t>[!] C++</t>
  </si>
  <si>
    <t>S-C-02-02</t>
  </si>
  <si>
    <t>SU-D-02-01</t>
  </si>
  <si>
    <t>galorb</t>
  </si>
  <si>
    <t>invasive maneuvers</t>
  </si>
  <si>
    <t>[???] G--T--O--</t>
  </si>
  <si>
    <t>SU-D-02-02</t>
  </si>
  <si>
    <t>disposable training wheels</t>
  </si>
  <si>
    <t>S-C-02-03</t>
  </si>
  <si>
    <t>hill complex</t>
  </si>
  <si>
    <t>[??] G--O++</t>
  </si>
  <si>
    <t>Solo Episode E-06</t>
  </si>
  <si>
    <t>?-B-01-04</t>
  </si>
  <si>
    <t>loosen up</t>
  </si>
  <si>
    <t>S-C-02-04</t>
  </si>
  <si>
    <t>hallway monitor</t>
  </si>
  <si>
    <t>SU-D-02-03</t>
  </si>
  <si>
    <t>quadruple jeopardy</t>
  </si>
  <si>
    <t>SU-D-02-04</t>
  </si>
  <si>
    <t>spirogyrations</t>
  </si>
  <si>
    <t>Solo Episode A-07</t>
  </si>
  <si>
    <t>?-C-01-00</t>
  </si>
  <si>
    <t>Solo Ultimate Episode E-02</t>
  </si>
  <si>
    <t>viral basin</t>
  </si>
  <si>
    <t>SU-E-02-00</t>
  </si>
  <si>
    <t>watch</t>
  </si>
  <si>
    <t>S-D-02-00</t>
  </si>
  <si>
    <t>fract'd</t>
  </si>
  <si>
    <t>SU-E-02-01</t>
  </si>
  <si>
    <t>crest</t>
  </si>
  <si>
    <t>[???] G++T++E--</t>
  </si>
  <si>
    <t>[????] G--T++O--E--</t>
  </si>
  <si>
    <t>[????] G--T++O--E++</t>
  </si>
  <si>
    <t>[????] G++T--O++E++</t>
  </si>
  <si>
    <t>[????] G--T--O--E++</t>
  </si>
  <si>
    <t>S-D-02-01</t>
  </si>
  <si>
    <t>creeping closer</t>
  </si>
  <si>
    <t>[????] G--T--O--E--</t>
  </si>
  <si>
    <t>Solo Episode B-07</t>
  </si>
  <si>
    <t>?-C-01-01</t>
  </si>
  <si>
    <t>the ninja who wanted everything</t>
  </si>
  <si>
    <t>S-D-02-02</t>
  </si>
  <si>
    <t>fancy footwork</t>
  </si>
  <si>
    <t>SU-E-02-02</t>
  </si>
  <si>
    <t>takes time</t>
  </si>
  <si>
    <t>S-D-02-03</t>
  </si>
  <si>
    <t>scaffolded</t>
  </si>
  <si>
    <t>SU-E-02-03</t>
  </si>
  <si>
    <t>scared of your own shadow</t>
  </si>
  <si>
    <t>[!!!] G++T--E++</t>
  </si>
  <si>
    <t>Solo Episode C-07</t>
  </si>
  <si>
    <t>?-C-01-02</t>
  </si>
  <si>
    <t>peek-a-bang</t>
  </si>
  <si>
    <t>SU-E-02-04</t>
  </si>
  <si>
    <t>creation</t>
  </si>
  <si>
    <t>[??] C++E++</t>
  </si>
  <si>
    <t>S-D-02-04</t>
  </si>
  <si>
    <t>alien wreck</t>
  </si>
  <si>
    <t>Solo Episode D-07</t>
  </si>
  <si>
    <t>?-C-01-03</t>
  </si>
  <si>
    <t>the ruins of 199X</t>
  </si>
  <si>
    <t>S-E-02-00</t>
  </si>
  <si>
    <t>metallic tang</t>
  </si>
  <si>
    <t>Solo Episode E-07</t>
  </si>
  <si>
    <t>?-C-01-04</t>
  </si>
  <si>
    <t>possibilities' pace</t>
  </si>
  <si>
    <t>[!!!] G++T++O++</t>
  </si>
  <si>
    <t>Solo Ultimate Episode A-03</t>
  </si>
  <si>
    <t>SU-A-03-00</t>
  </si>
  <si>
    <t>mille plateaux</t>
  </si>
  <si>
    <t>S-E-02-01</t>
  </si>
  <si>
    <t>mild rumpus</t>
  </si>
  <si>
    <t>SU-A-03-01</t>
  </si>
  <si>
    <t>tiny problems</t>
  </si>
  <si>
    <t>SU-A-03-02</t>
  </si>
  <si>
    <t>extra credit hallway</t>
  </si>
  <si>
    <t>SU-A-03-03</t>
  </si>
  <si>
    <t>microgues</t>
  </si>
  <si>
    <t>Solo Episode A-08</t>
  </si>
  <si>
    <t>?-D-01-00</t>
  </si>
  <si>
    <t>torpedo theodore</t>
  </si>
  <si>
    <t>SU-A-03-04</t>
  </si>
  <si>
    <t>oh my frangible heart</t>
  </si>
  <si>
    <t>[???] G--T--E++</t>
  </si>
  <si>
    <t>Solo Episode B-08</t>
  </si>
  <si>
    <t>?-D-01-01</t>
  </si>
  <si>
    <t>remixed metaphors</t>
  </si>
  <si>
    <t>Solo Ultimate Episode B-03</t>
  </si>
  <si>
    <t>SU-B-03-00</t>
  </si>
  <si>
    <t>S-E-02-02</t>
  </si>
  <si>
    <t>singles</t>
  </si>
  <si>
    <t>deep within the mine mines</t>
  </si>
  <si>
    <t>[!!] T++C--</t>
  </si>
  <si>
    <t>S-E-02-03</t>
  </si>
  <si>
    <t>slim odds</t>
  </si>
  <si>
    <t>[??] T++C++</t>
  </si>
  <si>
    <t>SU-B-03-01</t>
  </si>
  <si>
    <t>erosive design</t>
  </si>
  <si>
    <t>Solo Episode C-08</t>
  </si>
  <si>
    <t>?-D-01-02</t>
  </si>
  <si>
    <t>atomic dustbin of history</t>
  </si>
  <si>
    <t>S-E-02-04</t>
  </si>
  <si>
    <t>blokus'd</t>
  </si>
  <si>
    <t>[!!!] G--C++E++</t>
  </si>
  <si>
    <t>SU-B-03-02</t>
  </si>
  <si>
    <t>[?] E--</t>
  </si>
  <si>
    <t>sku</t>
  </si>
  <si>
    <t>SU-B-03-03</t>
  </si>
  <si>
    <t>time is just a measurement of life</t>
  </si>
  <si>
    <t>Solo Episode D-08</t>
  </si>
  <si>
    <t>?-D-01-03</t>
  </si>
  <si>
    <t>overproduction</t>
  </si>
  <si>
    <t>S-A-03-00</t>
  </si>
  <si>
    <t>galaxeasy</t>
  </si>
  <si>
    <t>SU-B-03-04</t>
  </si>
  <si>
    <t>plurality</t>
  </si>
  <si>
    <t>Solo Episode E-08</t>
  </si>
  <si>
    <t>?-D-01-04</t>
  </si>
  <si>
    <t>go go wadjet eye</t>
  </si>
  <si>
    <t>Solo Ultimate Episode C-03</t>
  </si>
  <si>
    <t>SU-C-03-00</t>
  </si>
  <si>
    <t>platformative years</t>
  </si>
  <si>
    <t>S-A-03-01</t>
  </si>
  <si>
    <t>strolly</t>
  </si>
  <si>
    <t>SU-C-03-01</t>
  </si>
  <si>
    <t>detourette</t>
  </si>
  <si>
    <t>[??] T--E--</t>
  </si>
  <si>
    <t>SU-C-03-02</t>
  </si>
  <si>
    <t>be-shot-em-up</t>
  </si>
  <si>
    <t>SU-C-03-03</t>
  </si>
  <si>
    <t>florbity blorbs</t>
  </si>
  <si>
    <t>Solo Episode A-09</t>
  </si>
  <si>
    <t>?-E-01-00</t>
  </si>
  <si>
    <t>vertical variations volume v</t>
  </si>
  <si>
    <t>S-A-03-02</t>
  </si>
  <si>
    <t>deathtrap?</t>
  </si>
  <si>
    <t>SU-C-03-04</t>
  </si>
  <si>
    <t>reiteration</t>
  </si>
  <si>
    <t>Solo Ultimate Episode D-03</t>
  </si>
  <si>
    <t>SU-D-03-00</t>
  </si>
  <si>
    <t>sheets to the wind</t>
  </si>
  <si>
    <t>Solo Episode B-09</t>
  </si>
  <si>
    <t>?-E-01-01</t>
  </si>
  <si>
    <t>hyperdeathballad</t>
  </si>
  <si>
    <t>S-A-03-03</t>
  </si>
  <si>
    <t>monoceros</t>
  </si>
  <si>
    <t>SU-D-03-01</t>
  </si>
  <si>
    <t>double-taps</t>
  </si>
  <si>
    <t>Solo Episode C-09</t>
  </si>
  <si>
    <t>?-E-01-02</t>
  </si>
  <si>
    <t>S-A-03-04</t>
  </si>
  <si>
    <t>lack-of-space harrier</t>
  </si>
  <si>
    <t>trungie</t>
  </si>
  <si>
    <t>SU-D-03-02</t>
  </si>
  <si>
    <t>the wobblies part 2</t>
  </si>
  <si>
    <t>SU-D-03-03</t>
  </si>
  <si>
    <t>god speed</t>
  </si>
  <si>
    <t>[????] G--T--O--C--</t>
  </si>
  <si>
    <t>SU-D-03-04</t>
  </si>
  <si>
    <t>surprise ending</t>
  </si>
  <si>
    <t>Solo Episode D-09</t>
  </si>
  <si>
    <t>?-E-01-03</t>
  </si>
  <si>
    <t>it's very stimulating</t>
  </si>
  <si>
    <t>S-B-03-00</t>
  </si>
  <si>
    <t>prickly pete</t>
  </si>
  <si>
    <t>Solo Ultimate Episode E-03</t>
  </si>
  <si>
    <t>SU-E-03-00</t>
  </si>
  <si>
    <t>toggle time</t>
  </si>
  <si>
    <t>SU-E-03-01</t>
  </si>
  <si>
    <t>soft failure</t>
  </si>
  <si>
    <t>S-B-03-01</t>
  </si>
  <si>
    <t>mine-altering substance</t>
  </si>
  <si>
    <t>SU-E-03-02</t>
  </si>
  <si>
    <t>effective accelerant</t>
  </si>
  <si>
    <t>Solo Episode E-09</t>
  </si>
  <si>
    <t>?-E-01-04</t>
  </si>
  <si>
    <t>irruncible differences</t>
  </si>
  <si>
    <t>SU-E-03-03</t>
  </si>
  <si>
    <t>angry breadcrumbs</t>
  </si>
  <si>
    <t>[!!] O++E++</t>
  </si>
  <si>
    <t>[???] G++O++E++</t>
  </si>
  <si>
    <t>SU-E-03-04</t>
  </si>
  <si>
    <t>primitive drift</t>
  </si>
  <si>
    <t>[??] T++E++</t>
  </si>
  <si>
    <t>Solo Ultimate Episode A-04</t>
  </si>
  <si>
    <t>SU-A-04-00</t>
  </si>
  <si>
    <t>props</t>
  </si>
  <si>
    <t>Solo Episode A-10</t>
  </si>
  <si>
    <t>?-A-02-00</t>
  </si>
  <si>
    <t>archipeligro</t>
  </si>
  <si>
    <t>SU-A-04-01</t>
  </si>
  <si>
    <t>machime learming</t>
  </si>
  <si>
    <t>S-B-03-02</t>
  </si>
  <si>
    <t>completionist's dilemma</t>
  </si>
  <si>
    <t>SU-A-04-02</t>
  </si>
  <si>
    <t>wonky</t>
  </si>
  <si>
    <t>SU-A-04-03</t>
  </si>
  <si>
    <t>huckleberry fiend</t>
  </si>
  <si>
    <t>Solo Episode B-10</t>
  </si>
  <si>
    <t>?-A-02-01</t>
  </si>
  <si>
    <t>rebundant</t>
  </si>
  <si>
    <t>SU-A-04-04</t>
  </si>
  <si>
    <t>fettuccine afraido</t>
  </si>
  <si>
    <t>[??] G++E++</t>
  </si>
  <si>
    <t>Solo Ultimate Episode B-04</t>
  </si>
  <si>
    <t>SU-B-04-00</t>
  </si>
  <si>
    <t>chain reactions</t>
  </si>
  <si>
    <t>Solo Episode C-10</t>
  </si>
  <si>
    <t>?-A-02-02</t>
  </si>
  <si>
    <t>automatical vvvhard</t>
  </si>
  <si>
    <t>SU-B-04-01</t>
  </si>
  <si>
    <t>mesmerized</t>
  </si>
  <si>
    <t>S-B-03-03</t>
  </si>
  <si>
    <t>roguish</t>
  </si>
  <si>
    <t>[????] G--T--O--C++</t>
  </si>
  <si>
    <t>[????] G--T--O++C--</t>
  </si>
  <si>
    <t>SU-B-04-02</t>
  </si>
  <si>
    <t>smoke and bass</t>
  </si>
  <si>
    <t>Solo Episode D-10</t>
  </si>
  <si>
    <t>?-A-02-03</t>
  </si>
  <si>
    <t>laser-assisted cognition</t>
  </si>
  <si>
    <t>S-B-03-04</t>
  </si>
  <si>
    <t>hella quids</t>
  </si>
  <si>
    <t>SU-B-04-03</t>
  </si>
  <si>
    <t>a slight asymmetry</t>
  </si>
  <si>
    <t>S-C-03-00</t>
  </si>
  <si>
    <t>both sides of the brobe</t>
  </si>
  <si>
    <t>Solo Episode E-10</t>
  </si>
  <si>
    <t>?-A-02-04</t>
  </si>
  <si>
    <t>stochastic exemption</t>
  </si>
  <si>
    <t>SU-B-04-04</t>
  </si>
  <si>
    <t>short and bittersweet</t>
  </si>
  <si>
    <t>Solo Ultimate Episode C-04</t>
  </si>
  <si>
    <t>SU-C-04-00</t>
  </si>
  <si>
    <t>videons</t>
  </si>
  <si>
    <t>S-C-03-01</t>
  </si>
  <si>
    <t>floored</t>
  </si>
  <si>
    <t>SU-C-04-01</t>
  </si>
  <si>
    <t>substance p</t>
  </si>
  <si>
    <t>[?????] G--T--O--C--E--</t>
  </si>
  <si>
    <t>Solo Episode A-11</t>
  </si>
  <si>
    <t>?-B-02-00</t>
  </si>
  <si>
    <t>S-C-03-02</t>
  </si>
  <si>
    <t>rhomper</t>
  </si>
  <si>
    <t>blorbity fjords</t>
  </si>
  <si>
    <t>SU-C-04-02</t>
  </si>
  <si>
    <t>intelligent systems</t>
  </si>
  <si>
    <t>SU-C-04-03</t>
  </si>
  <si>
    <t>extra effort</t>
  </si>
  <si>
    <t>SU-C-04-04</t>
  </si>
  <si>
    <t>synchronize watches</t>
  </si>
  <si>
    <t>S-C-03-03</t>
  </si>
  <si>
    <t>favourite turret</t>
  </si>
  <si>
    <t>Solo Ultimate Episode D-04</t>
  </si>
  <si>
    <t>Solo Episode B-11</t>
  </si>
  <si>
    <t>?-B-02-01</t>
  </si>
  <si>
    <t>against the wall</t>
  </si>
  <si>
    <t>SU-D-04-00</t>
  </si>
  <si>
    <t>penalty method</t>
  </si>
  <si>
    <t>S-C-03-04</t>
  </si>
  <si>
    <t>barriers to entry</t>
  </si>
  <si>
    <t>Solo Episode C-11</t>
  </si>
  <si>
    <t>?-B-02-02</t>
  </si>
  <si>
    <t>the thirty-seventh strategem</t>
  </si>
  <si>
    <t>SU-D-04-01</t>
  </si>
  <si>
    <t>not a fan of the pop-ins</t>
  </si>
  <si>
    <t>SU-D-04-02</t>
  </si>
  <si>
    <t>development</t>
  </si>
  <si>
    <t>S-D-03-00</t>
  </si>
  <si>
    <t>queasy</t>
  </si>
  <si>
    <t>SU-D-04-03</t>
  </si>
  <si>
    <t>the V</t>
  </si>
  <si>
    <t>Solo Episode D-11</t>
  </si>
  <si>
    <t>?-B-02-03</t>
  </si>
  <si>
    <t>abstruse</t>
  </si>
  <si>
    <t>SU-D-04-04</t>
  </si>
  <si>
    <t>insanity check</t>
  </si>
  <si>
    <t>Solo Ultimate Episode E-04</t>
  </si>
  <si>
    <t>SU-E-04-00</t>
  </si>
  <si>
    <t>overview effect</t>
  </si>
  <si>
    <t>S-D-03-01</t>
  </si>
  <si>
    <t>two times</t>
  </si>
  <si>
    <t>Solo Episode E-11</t>
  </si>
  <si>
    <t>?-B-02-04</t>
  </si>
  <si>
    <t>strike four</t>
  </si>
  <si>
    <t>SU-E-04-01</t>
  </si>
  <si>
    <t>monster bag</t>
  </si>
  <si>
    <t>SU-E-04-02</t>
  </si>
  <si>
    <t>insert credit</t>
  </si>
  <si>
    <t>Solo Episode A-12</t>
  </si>
  <si>
    <t>?-C-02-00</t>
  </si>
  <si>
    <t>mancer</t>
  </si>
  <si>
    <t>S-D-03-02</t>
  </si>
  <si>
    <t>command and conquer</t>
  </si>
  <si>
    <t>SU-E-04-03</t>
  </si>
  <si>
    <t>flumps</t>
  </si>
  <si>
    <t>SU-E-04-04</t>
  </si>
  <si>
    <t>sprezzatura</t>
  </si>
  <si>
    <t>S-D-03-03</t>
  </si>
  <si>
    <t>in the heat of the ninja</t>
  </si>
  <si>
    <t>Solo Ultimate Episode A-05</t>
  </si>
  <si>
    <t>SU-A-05-00</t>
  </si>
  <si>
    <t>rounding up</t>
  </si>
  <si>
    <t>SU-A-05-01</t>
  </si>
  <si>
    <t>inordinate</t>
  </si>
  <si>
    <t>Solo Episode B-12</t>
  </si>
  <si>
    <t>?-C-02-01</t>
  </si>
  <si>
    <t>i know this</t>
  </si>
  <si>
    <t>SU-A-05-02</t>
  </si>
  <si>
    <t>tegotae</t>
  </si>
  <si>
    <t>[????] G++T--O--E--</t>
  </si>
  <si>
    <t>[?] T--O++</t>
  </si>
  <si>
    <t>SU-A-05-03</t>
  </si>
  <si>
    <t>off the deep end</t>
  </si>
  <si>
    <t>S-D-03-04</t>
  </si>
  <si>
    <t>bloodjet eye</t>
  </si>
  <si>
    <t>SU-A-05-04</t>
  </si>
  <si>
    <t>Solo Episode C-12</t>
  </si>
  <si>
    <t>?-C-02-02</t>
  </si>
  <si>
    <t>the crusher</t>
  </si>
  <si>
    <t>lil fizzlers</t>
  </si>
  <si>
    <t>Solo Episode D-12</t>
  </si>
  <si>
    <t>Solo Ultimate Episode B-05</t>
  </si>
  <si>
    <t>?-C-02-03</t>
  </si>
  <si>
    <t>overcooked</t>
  </si>
  <si>
    <t>SU-B-05-00</t>
  </si>
  <si>
    <t>shooting the needle</t>
  </si>
  <si>
    <t>S-E-03-00</t>
  </si>
  <si>
    <t>clusterfun</t>
  </si>
  <si>
    <t>Solo Episode E-12</t>
  </si>
  <si>
    <t>SU-B-05-01</t>
  </si>
  <si>
    <t>?-C-02-04</t>
  </si>
  <si>
    <t>symbolic frolic</t>
  </si>
  <si>
    <t>a vast oversimplification of the truth</t>
  </si>
  <si>
    <t>S-E-03-01</t>
  </si>
  <si>
    <t>the repository</t>
  </si>
  <si>
    <t>SU-B-05-02</t>
  </si>
  <si>
    <t>[??] G++O++</t>
  </si>
  <si>
    <t>ye roof</t>
  </si>
  <si>
    <t>S-E-03-02</t>
  </si>
  <si>
    <t>defiance</t>
  </si>
  <si>
    <t>Solo Episode A-13</t>
  </si>
  <si>
    <t>?-D-02-00</t>
  </si>
  <si>
    <t>threap chills</t>
  </si>
  <si>
    <t>S-E-03-03</t>
  </si>
  <si>
    <t>septentrion</t>
  </si>
  <si>
    <t>SU-B-05-03</t>
  </si>
  <si>
    <t>excuse you</t>
  </si>
  <si>
    <t>Solo Episode B-13</t>
  </si>
  <si>
    <t>?-D-02-01</t>
  </si>
  <si>
    <t>galaxuneasy</t>
  </si>
  <si>
    <t>S-E-03-04</t>
  </si>
  <si>
    <t>[!!] T++E--</t>
  </si>
  <si>
    <t>stimulation of chaos</t>
  </si>
  <si>
    <t>SU-B-05-04</t>
  </si>
  <si>
    <t>enter the bargle</t>
  </si>
  <si>
    <t>[??] G--E--</t>
  </si>
  <si>
    <t>Solo Ultimate Episode C-05</t>
  </si>
  <si>
    <t>S-A-04-00</t>
  </si>
  <si>
    <t>trimounds</t>
  </si>
  <si>
    <t>SU-C-05-00</t>
  </si>
  <si>
    <t>pac animal</t>
  </si>
  <si>
    <t>Solo Episode C-13</t>
  </si>
  <si>
    <t>?-D-02-02</t>
  </si>
  <si>
    <t>nougaty norm</t>
  </si>
  <si>
    <t>SU-C-05-01</t>
  </si>
  <si>
    <t>lingering fingerlings</t>
  </si>
  <si>
    <t>SU-C-05-02</t>
  </si>
  <si>
    <t>one-sided</t>
  </si>
  <si>
    <t>S-A-04-01</t>
  </si>
  <si>
    <t>cyber decaf</t>
  </si>
  <si>
    <t>SU-C-05-03</t>
  </si>
  <si>
    <t>jumpire</t>
  </si>
  <si>
    <t>SU-C-05-04</t>
  </si>
  <si>
    <t>don't fear the micro reaper</t>
  </si>
  <si>
    <t>Solo Ultimate Episode D-05</t>
  </si>
  <si>
    <t>S-A-04-02</t>
  </si>
  <si>
    <t>Solo Episode D-13</t>
  </si>
  <si>
    <t>xercise</t>
  </si>
  <si>
    <t>?-D-02-03</t>
  </si>
  <si>
    <t>golden opportunities</t>
  </si>
  <si>
    <t>SU-D-05-00</t>
  </si>
  <si>
    <t>superfluidic</t>
  </si>
  <si>
    <t>SU-D-05-01</t>
  </si>
  <si>
    <t>the eyes themselves</t>
  </si>
  <si>
    <t>SU-D-05-02</t>
  </si>
  <si>
    <t>S-A-04-03</t>
  </si>
  <si>
    <t>of the thirty-six strategems, fleeing is best</t>
  </si>
  <si>
    <t>technique</t>
  </si>
  <si>
    <t>Solo Episode E-13</t>
  </si>
  <si>
    <t>?-D-02-04</t>
  </si>
  <si>
    <t>decayed orbital colony</t>
  </si>
  <si>
    <t>SU-D-05-03</t>
  </si>
  <si>
    <t>FALLCAPS</t>
  </si>
  <si>
    <t>[!!!] T--O--C--</t>
  </si>
  <si>
    <t>SU-D-05-04</t>
  </si>
  <si>
    <t>just breathe</t>
  </si>
  <si>
    <t>S-A-04-04</t>
  </si>
  <si>
    <t>the lunatic device</t>
  </si>
  <si>
    <t>Solo Ultimate Episode E-05</t>
  </si>
  <si>
    <t>SU-E-05-00</t>
  </si>
  <si>
    <t>miyamojo</t>
  </si>
  <si>
    <t>S-B-04-00</t>
  </si>
  <si>
    <t>introductory jumpventure</t>
  </si>
  <si>
    <t>SU-E-05-01</t>
  </si>
  <si>
    <t>holkham drones</t>
  </si>
  <si>
    <t>S-B-04-01</t>
  </si>
  <si>
    <t>highly irregular</t>
  </si>
  <si>
    <t>Solo Episode A-14</t>
  </si>
  <si>
    <t>?-E-02-00</t>
  </si>
  <si>
    <t>across the sky</t>
  </si>
  <si>
    <t>SU-E-05-02</t>
  </si>
  <si>
    <t>moderately collimated</t>
  </si>
  <si>
    <t>S-B-04-02</t>
  </si>
  <si>
    <t>brain sliva</t>
  </si>
  <si>
    <t>SU-E-05-03</t>
  </si>
  <si>
    <t>the last geometer</t>
  </si>
  <si>
    <t>SU-E-05-04</t>
  </si>
  <si>
    <t>the sound of one hand slow-clapping</t>
  </si>
  <si>
    <t>S-B-04-03</t>
  </si>
  <si>
    <t>pot of gold</t>
  </si>
  <si>
    <t>Solo Ultimate Episode A-06</t>
  </si>
  <si>
    <t>SU-A-06-00</t>
  </si>
  <si>
    <t>perp hexing</t>
  </si>
  <si>
    <t>Solo Episode B-14</t>
  </si>
  <si>
    <t>?-E-02-01</t>
  </si>
  <si>
    <t>penultimate contraption</t>
  </si>
  <si>
    <t>S-B-04-04</t>
  </si>
  <si>
    <t>laser-assisted haircut</t>
  </si>
  <si>
    <t>SU-A-06-01</t>
  </si>
  <si>
    <t>trippy j</t>
  </si>
  <si>
    <t>SU-A-06-02</t>
  </si>
  <si>
    <t>running down like water</t>
  </si>
  <si>
    <t>Solo Episode C-14</t>
  </si>
  <si>
    <t>?-E-02-02</t>
  </si>
  <si>
    <t>continuum singularity</t>
  </si>
  <si>
    <t>SU-A-06-03</t>
  </si>
  <si>
    <t>S-C-04-00</t>
  </si>
  <si>
    <t>as you dare</t>
  </si>
  <si>
    <t>in a trice</t>
  </si>
  <si>
    <t>[???] T--O++C--</t>
  </si>
  <si>
    <t>SU-A-06-04</t>
  </si>
  <si>
    <t>dig me back in</t>
  </si>
  <si>
    <t>Solo Ultimate Episode B-06</t>
  </si>
  <si>
    <t>SU-B-06-00</t>
  </si>
  <si>
    <t>S-C-04-01</t>
  </si>
  <si>
    <t>zenzizenzizenzic</t>
  </si>
  <si>
    <t>harried hallway</t>
  </si>
  <si>
    <t>Solo Episode D-14</t>
  </si>
  <si>
    <t>?-E-02-03</t>
  </si>
  <si>
    <t>gibsonesque landscape</t>
  </si>
  <si>
    <t>SU-B-06-01</t>
  </si>
  <si>
    <t>today i die repeatedly</t>
  </si>
  <si>
    <t>S-C-04-02</t>
  </si>
  <si>
    <t>wabi-sabi</t>
  </si>
  <si>
    <t>[!!!] G--T++C++</t>
  </si>
  <si>
    <t>SU-B-06-02</t>
  </si>
  <si>
    <t>optimiserly</t>
  </si>
  <si>
    <t>S-C-04-03</t>
  </si>
  <si>
    <t>pokey gaps</t>
  </si>
  <si>
    <t>Solo Episode E-14</t>
  </si>
  <si>
    <t>?-E-02-04</t>
  </si>
  <si>
    <t>12-bit hack</t>
  </si>
  <si>
    <t>SU-B-06-03</t>
  </si>
  <si>
    <t>movez vous</t>
  </si>
  <si>
    <t>S-C-04-04</t>
  </si>
  <si>
    <t>gibsonesque scenery</t>
  </si>
  <si>
    <t>[!!!!] G--T--O--C--</t>
  </si>
  <si>
    <t>[!!!!] G--T--O++E++</t>
  </si>
  <si>
    <t>SU-B-06-04</t>
  </si>
  <si>
    <t>methods of rationality</t>
  </si>
  <si>
    <t>Solo Episode A-15</t>
  </si>
  <si>
    <t>?-A-03-00</t>
  </si>
  <si>
    <t>break new soil</t>
  </si>
  <si>
    <t>Solo Episode B-15</t>
  </si>
  <si>
    <t>?-A-03-01</t>
  </si>
  <si>
    <t>upwards to infinity</t>
  </si>
  <si>
    <t>Solo Episode C-15</t>
  </si>
  <si>
    <t>?-A-03-02</t>
  </si>
  <si>
    <t>anisotropic</t>
  </si>
  <si>
    <t>[??] G--O--</t>
  </si>
  <si>
    <t>Solo Ultimate Episode C-06</t>
  </si>
  <si>
    <t>[???] G--T++O--</t>
  </si>
  <si>
    <t>SU-C-06-00</t>
  </si>
  <si>
    <t>robotic circulation</t>
  </si>
  <si>
    <t>[?????] G--T--O++C++E++</t>
  </si>
  <si>
    <t>S-D-04-00</t>
  </si>
  <si>
    <t>armor shards</t>
  </si>
  <si>
    <t>SU-C-06-01</t>
  </si>
  <si>
    <t>diamond eyes</t>
  </si>
  <si>
    <t>S-D-04-01</t>
  </si>
  <si>
    <t>acen</t>
  </si>
  <si>
    <t>SU-C-06-02</t>
  </si>
  <si>
    <t>pokaayy</t>
  </si>
  <si>
    <t>Solo Episode D-15</t>
  </si>
  <si>
    <t>?-A-03-03</t>
  </si>
  <si>
    <t>deathtrapped</t>
  </si>
  <si>
    <t>S-D-04-02</t>
  </si>
  <si>
    <t>electronic eyes</t>
  </si>
  <si>
    <t>SU-C-06-03</t>
  </si>
  <si>
    <t>tuber</t>
  </si>
  <si>
    <t>SU-C-06-04</t>
  </si>
  <si>
    <t>every which way but dead</t>
  </si>
  <si>
    <t>Solo Episode E-15</t>
  </si>
  <si>
    <t>?-A-03-04</t>
  </si>
  <si>
    <t>S-D-04-03</t>
  </si>
  <si>
    <t>funstructured space</t>
  </si>
  <si>
    <t>expedient</t>
  </si>
  <si>
    <t>Solo Ultimate Episode D-06</t>
  </si>
  <si>
    <t>SU-D-06-00</t>
  </si>
  <si>
    <t>shagargamel</t>
  </si>
  <si>
    <t>S-D-04-04</t>
  </si>
  <si>
    <t>buffer underrun</t>
  </si>
  <si>
    <t>SU-D-06-01</t>
  </si>
  <si>
    <t>tutorial flashback</t>
  </si>
  <si>
    <t>Solo Episode A-16</t>
  </si>
  <si>
    <t>S-E-04-00</t>
  </si>
  <si>
    <t>?-B-03-00</t>
  </si>
  <si>
    <t>leap year</t>
  </si>
  <si>
    <t>walljumpclusion</t>
  </si>
  <si>
    <t>SU-D-06-02</t>
  </si>
  <si>
    <t>turns for the worse</t>
  </si>
  <si>
    <t>S-E-04-01</t>
  </si>
  <si>
    <t>spaces</t>
  </si>
  <si>
    <t>Solo Episode B-16</t>
  </si>
  <si>
    <t>?-B-03-01</t>
  </si>
  <si>
    <t>containment breach</t>
  </si>
  <si>
    <t>SU-D-06-03</t>
  </si>
  <si>
    <t>future history</t>
  </si>
  <si>
    <t>S-E-04-02</t>
  </si>
  <si>
    <t>slopular</t>
  </si>
  <si>
    <t>S-E-04-03</t>
  </si>
  <si>
    <t>SU-D-06-04</t>
  </si>
  <si>
    <t>the griddler</t>
  </si>
  <si>
    <t>reason is irrelevant</t>
  </si>
  <si>
    <t>Solo Episode C-16</t>
  </si>
  <si>
    <t>?-B-03-02</t>
  </si>
  <si>
    <t>daren't</t>
  </si>
  <si>
    <t>Solo Ultimate Episode E-06</t>
  </si>
  <si>
    <t>SU-E-06-00</t>
  </si>
  <si>
    <t>jump around</t>
  </si>
  <si>
    <t>S-E-04-04</t>
  </si>
  <si>
    <t>central chamber</t>
  </si>
  <si>
    <t>SU-E-06-01</t>
  </si>
  <si>
    <t>getRect()</t>
  </si>
  <si>
    <t>S-A-05-00</t>
  </si>
  <si>
    <t>emptriness</t>
  </si>
  <si>
    <t>SU-E-06-02</t>
  </si>
  <si>
    <t>chop boxes</t>
  </si>
  <si>
    <t>Solo Episode D-16</t>
  </si>
  <si>
    <t>?-B-03-03</t>
  </si>
  <si>
    <t>galactickled</t>
  </si>
  <si>
    <t>S-A-05-01</t>
  </si>
  <si>
    <t>grey hill zone</t>
  </si>
  <si>
    <t>[?] O--</t>
  </si>
  <si>
    <t>SU-E-06-03</t>
  </si>
  <si>
    <t>ear nose and throat of the beholder</t>
  </si>
  <si>
    <t>[!!] T++E++</t>
  </si>
  <si>
    <t>S-A-05-02</t>
  </si>
  <si>
    <t>prosumer</t>
  </si>
  <si>
    <t>Solo Episode E-16</t>
  </si>
  <si>
    <t>?-B-03-04</t>
  </si>
  <si>
    <t>rampant ai ant colony 8952-b</t>
  </si>
  <si>
    <t>SU-E-06-04</t>
  </si>
  <si>
    <t>monster of symmetry</t>
  </si>
  <si>
    <t>[!!!!!] G++T++O++C++E++</t>
  </si>
  <si>
    <t>Solo Ultimate Episode A-07</t>
  </si>
  <si>
    <t>SU-A-07-00</t>
  </si>
  <si>
    <t>flaunt the style</t>
  </si>
  <si>
    <t>Solo Episode A-17</t>
  </si>
  <si>
    <t>?-C-03-00</t>
  </si>
  <si>
    <t>altered</t>
  </si>
  <si>
    <t>S-A-05-03</t>
  </si>
  <si>
    <t>knurled</t>
  </si>
  <si>
    <t>SU-A-07-01</t>
  </si>
  <si>
    <t>extemporization</t>
  </si>
  <si>
    <t>S-A-05-04</t>
  </si>
  <si>
    <t>gamalgamated</t>
  </si>
  <si>
    <t>SU-A-07-02</t>
  </si>
  <si>
    <t>hoopla</t>
  </si>
  <si>
    <t>Solo Episode B-17</t>
  </si>
  <si>
    <t>?-C-03-01</t>
  </si>
  <si>
    <t>delimited</t>
  </si>
  <si>
    <t>S-B-05-00</t>
  </si>
  <si>
    <t>hoverflysby</t>
  </si>
  <si>
    <t>SU-A-07-03</t>
  </si>
  <si>
    <t>speed test</t>
  </si>
  <si>
    <t>S-B-05-01</t>
  </si>
  <si>
    <t>SU-A-07-04</t>
  </si>
  <si>
    <t>basic shapes</t>
  </si>
  <si>
    <t>shmaser shmequence</t>
  </si>
  <si>
    <t>Solo Ultimate Episode B-07</t>
  </si>
  <si>
    <t>SU-B-07-00</t>
  </si>
  <si>
    <t>S-B-05-02</t>
  </si>
  <si>
    <t>commit process</t>
  </si>
  <si>
    <t>go</t>
  </si>
  <si>
    <t>[!!!] G++T++C--</t>
  </si>
  <si>
    <t>Solo Episode C-17</t>
  </si>
  <si>
    <t>?-C-03-02</t>
  </si>
  <si>
    <t>abandoned cavern tower figment</t>
  </si>
  <si>
    <t>S-B-05-03</t>
  </si>
  <si>
    <t>roguesque</t>
  </si>
  <si>
    <t>SU-B-07-01</t>
  </si>
  <si>
    <t>hands be dexterous</t>
  </si>
  <si>
    <t>S-B-05-04</t>
  </si>
  <si>
    <t>heart-shaped blocks</t>
  </si>
  <si>
    <t>S-C-05-00</t>
  </si>
  <si>
    <t>SU-B-07-02</t>
  </si>
  <si>
    <t>sleek</t>
  </si>
  <si>
    <t>appendicide</t>
  </si>
  <si>
    <t>Solo Episode D-17</t>
  </si>
  <si>
    <t>?-C-03-03</t>
  </si>
  <si>
    <t>unquantified</t>
  </si>
  <si>
    <t>[!!!] T--O++C++</t>
  </si>
  <si>
    <t>S-C-05-01</t>
  </si>
  <si>
    <t>your textbook swizzle hallway</t>
  </si>
  <si>
    <t>SU-B-07-03</t>
  </si>
  <si>
    <t>a scape</t>
  </si>
  <si>
    <t>S-C-05-02</t>
  </si>
  <si>
    <t>anklebiter</t>
  </si>
  <si>
    <t>SU-B-07-04</t>
  </si>
  <si>
    <t>one by one by one by one by one by one by one</t>
  </si>
  <si>
    <t>Solo Episode E-17</t>
  </si>
  <si>
    <t>?-C-03-04</t>
  </si>
  <si>
    <t>nrevac zerwol</t>
  </si>
  <si>
    <t>[!!!!] G--T++C++E--</t>
  </si>
  <si>
    <t>S-C-05-03</t>
  </si>
  <si>
    <t>the modular</t>
  </si>
  <si>
    <t>[???] G++C++E++</t>
  </si>
  <si>
    <t>S-C-05-04</t>
  </si>
  <si>
    <t>infinite edge</t>
  </si>
  <si>
    <t>Solo Episode A-18</t>
  </si>
  <si>
    <t>?-D-03-00</t>
  </si>
  <si>
    <t>feigned</t>
  </si>
  <si>
    <t>[!!!!!] G--T++O--C--E--</t>
  </si>
  <si>
    <t>Solo Ultimate Episode C-07</t>
  </si>
  <si>
    <t>SU-C-07-00</t>
  </si>
  <si>
    <t>nested</t>
  </si>
  <si>
    <t>S-D-05-00</t>
  </si>
  <si>
    <t>descen</t>
  </si>
  <si>
    <t>SU-C-07-01</t>
  </si>
  <si>
    <t>a brief treatise on the evasion of rockets</t>
  </si>
  <si>
    <t>S-D-05-01</t>
  </si>
  <si>
    <t>peaked</t>
  </si>
  <si>
    <t>SU-C-07-02</t>
  </si>
  <si>
    <t>ringsly</t>
  </si>
  <si>
    <t>S-D-05-02</t>
  </si>
  <si>
    <t>Solo Episode B-18</t>
  </si>
  <si>
    <t>rhompus</t>
  </si>
  <si>
    <t>?-D-03-01</t>
  </si>
  <si>
    <t>timelords</t>
  </si>
  <si>
    <t>SU-C-07-03</t>
  </si>
  <si>
    <t>that is not a safe hidey-hole</t>
  </si>
  <si>
    <t>[?????] G--T--O++C++E--</t>
  </si>
  <si>
    <t>SU-C-07-04</t>
  </si>
  <si>
    <t>internal decay</t>
  </si>
  <si>
    <t>[???] O++C++E++</t>
  </si>
  <si>
    <t>S-D-05-03</t>
  </si>
  <si>
    <t>portals</t>
  </si>
  <si>
    <t>S-D-05-04</t>
  </si>
  <si>
    <t>bullsh++ mountain</t>
  </si>
  <si>
    <t>Solo Ultimate Episode D-07</t>
  </si>
  <si>
    <t>SU-D-07-00</t>
  </si>
  <si>
    <t>fatal attraction</t>
  </si>
  <si>
    <t>Solo Episode C-18</t>
  </si>
  <si>
    <t>?-D-03-02</t>
  </si>
  <si>
    <t>crowding</t>
  </si>
  <si>
    <t>S-E-05-00</t>
  </si>
  <si>
    <t>proof of shove-cept</t>
  </si>
  <si>
    <t>SU-D-07-01</t>
  </si>
  <si>
    <t>ruined ruins</t>
  </si>
  <si>
    <t>S-E-05-01</t>
  </si>
  <si>
    <t>solvalou</t>
  </si>
  <si>
    <t>SU-D-07-02</t>
  </si>
  <si>
    <t>advance</t>
  </si>
  <si>
    <t>[!] O++</t>
  </si>
  <si>
    <t>S-E-05-02</t>
  </si>
  <si>
    <t>framed</t>
  </si>
  <si>
    <t>SU-D-07-03</t>
  </si>
  <si>
    <t>run</t>
  </si>
  <si>
    <t>Solo Episode D-18</t>
  </si>
  <si>
    <t>?-D-03-03</t>
  </si>
  <si>
    <t>f++ing consumer</t>
  </si>
  <si>
    <t>S-E-05-03</t>
  </si>
  <si>
    <t>shodan</t>
  </si>
  <si>
    <t>[???] G--O++C--</t>
  </si>
  <si>
    <t>S-E-05-04</t>
  </si>
  <si>
    <t>tenfold crossing</t>
  </si>
  <si>
    <t>SU-D-07-04</t>
  </si>
  <si>
    <t>transposed</t>
  </si>
  <si>
    <t>Solo Episode E-18</t>
  </si>
  <si>
    <t>?-D-03-04</t>
  </si>
  <si>
    <t>oh imperfect memory</t>
  </si>
  <si>
    <t>Solo Ultimate Episode E-07</t>
  </si>
  <si>
    <t>SU-E-07-00</t>
  </si>
  <si>
    <t>narrow margins</t>
  </si>
  <si>
    <t>S-A-06-00</t>
  </si>
  <si>
    <t>a brief lesson on not jumping (except maybe at the very end (if you know what you're doing))</t>
  </si>
  <si>
    <t>SU-E-07-01</t>
  </si>
  <si>
    <t>training simulator</t>
  </si>
  <si>
    <t>SU-E-07-02</t>
  </si>
  <si>
    <t>detonator</t>
  </si>
  <si>
    <t>S-A-06-01</t>
  </si>
  <si>
    <t>cyber lark</t>
  </si>
  <si>
    <t>S-A-06-02</t>
  </si>
  <si>
    <t>deliberate choices aplenty</t>
  </si>
  <si>
    <t>Solo Episode A-19</t>
  </si>
  <si>
    <t>?-E-03-00</t>
  </si>
  <si>
    <t>xtrema</t>
  </si>
  <si>
    <t>SU-E-07-03</t>
  </si>
  <si>
    <t>tiled memory</t>
  </si>
  <si>
    <t>S-A-06-03</t>
  </si>
  <si>
    <t>historicity</t>
  </si>
  <si>
    <t>[???] G++E++C++</t>
  </si>
  <si>
    <t>SU-E-07-04</t>
  </si>
  <si>
    <t>mind weapon</t>
  </si>
  <si>
    <t>S-A-06-04</t>
  </si>
  <si>
    <t>semi-addled</t>
  </si>
  <si>
    <t>S-B-06-00</t>
  </si>
  <si>
    <t>base jump</t>
  </si>
  <si>
    <t>Solo Ultimate Episode A-08</t>
  </si>
  <si>
    <t>SU-A-08-00</t>
  </si>
  <si>
    <t>spacious</t>
  </si>
  <si>
    <t>S-B-06-01</t>
  </si>
  <si>
    <t>loopers</t>
  </si>
  <si>
    <t>[!!!!] G++T--O++C--</t>
  </si>
  <si>
    <t>Solo Episode B-19</t>
  </si>
  <si>
    <t>?-E-03-01</t>
  </si>
  <si>
    <t>look around you</t>
  </si>
  <si>
    <t>S-B-06-02</t>
  </si>
  <si>
    <t>bit-rot landscape</t>
  </si>
  <si>
    <t>SU-A-08-01</t>
  </si>
  <si>
    <t>treacherous terrain</t>
  </si>
  <si>
    <t>S-B-06-03</t>
  </si>
  <si>
    <t>cutting corners</t>
  </si>
  <si>
    <t>SU-A-08-02</t>
  </si>
  <si>
    <t>the sinister square hedges</t>
  </si>
  <si>
    <t>S-B-06-04</t>
  </si>
  <si>
    <t>die area</t>
  </si>
  <si>
    <t>S-C-06-00</t>
  </si>
  <si>
    <t>meldac</t>
  </si>
  <si>
    <t>[!!!!] G--T++C++E++</t>
  </si>
  <si>
    <t>Solo Episode C-19</t>
  </si>
  <si>
    <t>?-E-03-02</t>
  </si>
  <si>
    <t>colorOut.a = 0.666f;</t>
  </si>
  <si>
    <t>S-C-06-01</t>
  </si>
  <si>
    <t>insert blasstacre</t>
  </si>
  <si>
    <t>S-C-06-02</t>
  </si>
  <si>
    <t>local space</t>
  </si>
  <si>
    <t>SU-A-08-03</t>
  </si>
  <si>
    <t>floating points</t>
  </si>
  <si>
    <t>S-C-06-03</t>
  </si>
  <si>
    <t>avoid direct eye contact</t>
  </si>
  <si>
    <t>SU-A-08-04</t>
  </si>
  <si>
    <t>crikey</t>
  </si>
  <si>
    <t>Solo Ultimate Episode B-08</t>
  </si>
  <si>
    <t>SU-B-08-00</t>
  </si>
  <si>
    <t>S-C-06-04</t>
  </si>
  <si>
    <t>summit plummet</t>
  </si>
  <si>
    <t>alert security</t>
  </si>
  <si>
    <t>[??] C++E--</t>
  </si>
  <si>
    <t>SU-B-08-01</t>
  </si>
  <si>
    <t>falling blocks</t>
  </si>
  <si>
    <t>S-D-06-00</t>
  </si>
  <si>
    <t>shoot it</t>
  </si>
  <si>
    <t>Solo Episode D-19</t>
  </si>
  <si>
    <t>?-E-03-03</t>
  </si>
  <si>
    <t>ponderosa</t>
  </si>
  <si>
    <t>SU-B-08-02</t>
  </si>
  <si>
    <t>finite error tolerance</t>
  </si>
  <si>
    <t>S-D-06-01</t>
  </si>
  <si>
    <t>on shakey ground</t>
  </si>
  <si>
    <t>SU-B-08-03</t>
  </si>
  <si>
    <t>rockety meadows</t>
  </si>
  <si>
    <t>S-D-06-02</t>
  </si>
  <si>
    <t>branch misprediction</t>
  </si>
  <si>
    <t>SU-B-08-04</t>
  </si>
  <si>
    <t>method of loci</t>
  </si>
  <si>
    <t>S-D-06-03</t>
  </si>
  <si>
    <t>tindersticks</t>
  </si>
  <si>
    <t>Solo Episode E-19</t>
  </si>
  <si>
    <t>?-E-03-04</t>
  </si>
  <si>
    <t>dark castle</t>
  </si>
  <si>
    <t>S-D-06-04</t>
  </si>
  <si>
    <t>the mile-high jellyfish</t>
  </si>
  <si>
    <t>Solo Ultimate Episode C-08</t>
  </si>
  <si>
    <t>SU-C-08-00</t>
  </si>
  <si>
    <t>procedural rhetorical question</t>
  </si>
  <si>
    <t>[!!!] G--T++O--</t>
  </si>
  <si>
    <t>S-E-06-00</t>
  </si>
  <si>
    <t>now my timeline becomes immaculate</t>
  </si>
  <si>
    <t>SU-C-08-01</t>
  </si>
  <si>
    <t>moustache zone</t>
  </si>
  <si>
    <t>SU-C-08-02</t>
  </si>
  <si>
    <t>weaving shock</t>
  </si>
  <si>
    <t>[!!!!] G--T++O++E++</t>
  </si>
  <si>
    <t>SU-C-08-03</t>
  </si>
  <si>
    <t>game parallelepiped</t>
  </si>
  <si>
    <t>Solo Episode X-00</t>
  </si>
  <si>
    <t>S-E-06-01</t>
  </si>
  <si>
    <t>structural integrity</t>
  </si>
  <si>
    <t>?-X-00-00</t>
  </si>
  <si>
    <t>authenticity</t>
  </si>
  <si>
    <t>[????] T--O--C++E++</t>
  </si>
  <si>
    <t>SU-C-08-04</t>
  </si>
  <si>
    <t>super looper</t>
  </si>
  <si>
    <t>S-E-06-02</t>
  </si>
  <si>
    <t>mid-spectrum warrior</t>
  </si>
  <si>
    <t>[???] O--C++E++</t>
  </si>
  <si>
    <t>Solo Episode X-01</t>
  </si>
  <si>
    <t>?-X-00-01</t>
  </si>
  <si>
    <t>whoop</t>
  </si>
  <si>
    <t>S-E-06-03</t>
  </si>
  <si>
    <t>all over the place</t>
  </si>
  <si>
    <t>Solo Ultimate Episode D-08</t>
  </si>
  <si>
    <t>SU-D-08-00</t>
  </si>
  <si>
    <t>irregularities</t>
  </si>
  <si>
    <t>S-E-06-04</t>
  </si>
  <si>
    <t>one who suttns</t>
  </si>
  <si>
    <t>Solo Episode X-02</t>
  </si>
  <si>
    <t>?-X-00-02</t>
  </si>
  <si>
    <t>one who has suttned</t>
  </si>
  <si>
    <t>SU-D-08-01</t>
  </si>
  <si>
    <t>[!!!!!] G--T++O++C--E--</t>
  </si>
  <si>
    <t>chariots of ire</t>
  </si>
  <si>
    <t>[???] G++O++T--</t>
  </si>
  <si>
    <t>Solo Episode X-03</t>
  </si>
  <si>
    <t>?-X-00-03</t>
  </si>
  <si>
    <t>robot's intuition</t>
  </si>
  <si>
    <t>SU-D-08-02</t>
  </si>
  <si>
    <t>snikes</t>
  </si>
  <si>
    <t>S-A-07-00</t>
  </si>
  <si>
    <t>mine mounds</t>
  </si>
  <si>
    <t>SU-D-08-03</t>
  </si>
  <si>
    <t>core red</t>
  </si>
  <si>
    <t>SU-D-08-04</t>
  </si>
  <si>
    <t>S-A-07-01</t>
  </si>
  <si>
    <t>hard divisors</t>
  </si>
  <si>
    <t>slasher</t>
  </si>
  <si>
    <t>Solo Ultimate Episode E-08</t>
  </si>
  <si>
    <t>SU-E-08-00</t>
  </si>
  <si>
    <t>glordy</t>
  </si>
  <si>
    <t>S-A-07-02</t>
  </si>
  <si>
    <t>feats of downward strength</t>
  </si>
  <si>
    <t>SU-E-08-01</t>
  </si>
  <si>
    <t>meshy</t>
  </si>
  <si>
    <t>Solo Episode X-04</t>
  </si>
  <si>
    <t>?-X-00-04</t>
  </si>
  <si>
    <t>possible as hell</t>
  </si>
  <si>
    <t>[??] G++C++</t>
  </si>
  <si>
    <t>S-A-07-03</t>
  </si>
  <si>
    <t>gravity</t>
  </si>
  <si>
    <t>SU-E-08-02</t>
  </si>
  <si>
    <t>the world you will have known</t>
  </si>
  <si>
    <t>[???] G--T++C--</t>
  </si>
  <si>
    <t>S-A-07-04</t>
  </si>
  <si>
    <t>factory ruins</t>
  </si>
  <si>
    <t>SU-E-08-03</t>
  </si>
  <si>
    <t>weird gear</t>
  </si>
  <si>
    <t>SU-E-08-04</t>
  </si>
  <si>
    <t>inopportunities</t>
  </si>
  <si>
    <t>Solo Episode X-05</t>
  </si>
  <si>
    <t>S-B-07-00</t>
  </si>
  <si>
    <t>mechanic dimensional straight line</t>
  </si>
  <si>
    <t>?-X-01-00</t>
  </si>
  <si>
    <t>logo location</t>
  </si>
  <si>
    <t>Solo Ultimate Episode A-09</t>
  </si>
  <si>
    <t>S-B-07-01</t>
  </si>
  <si>
    <t>SU-A-09-00</t>
  </si>
  <si>
    <t>crawlspace</t>
  </si>
  <si>
    <t>thrill climbing</t>
  </si>
  <si>
    <t>SU-A-09-01</t>
  </si>
  <si>
    <t>Solo Episode X-06</t>
  </si>
  <si>
    <t>slag heaps</t>
  </si>
  <si>
    <t>?-X-01-01</t>
  </si>
  <si>
    <t>blon</t>
  </si>
  <si>
    <t>S-B-07-02</t>
  </si>
  <si>
    <t>jump shots</t>
  </si>
  <si>
    <t>SU-A-09-02</t>
  </si>
  <si>
    <t>aesthetic simulations</t>
  </si>
  <si>
    <t>S-B-07-03</t>
  </si>
  <si>
    <t>recondite</t>
  </si>
  <si>
    <t>Solo Episode X-07</t>
  </si>
  <si>
    <t>?-X-01-02</t>
  </si>
  <si>
    <t>a delightful little pile of secrets</t>
  </si>
  <si>
    <t>S-B-07-04</t>
  </si>
  <si>
    <t>SU-A-09-03</t>
  </si>
  <si>
    <t>the legend of the gold on that one level</t>
  </si>
  <si>
    <t>technofuturist</t>
  </si>
  <si>
    <t>SU-A-09-04</t>
  </si>
  <si>
    <t>runway</t>
  </si>
  <si>
    <t>S-C-07-00</t>
  </si>
  <si>
    <t>the other tick</t>
  </si>
  <si>
    <t>[??] T++E--</t>
  </si>
  <si>
    <t>Solo Ultimate Episode B-09</t>
  </si>
  <si>
    <t>SU-B-09-00</t>
  </si>
  <si>
    <t>pitcher factory</t>
  </si>
  <si>
    <t>Solo Episode X-08</t>
  </si>
  <si>
    <t>?-X-01-03</t>
  </si>
  <si>
    <t>S-C-07-01</t>
  </si>
  <si>
    <t>vertical variations volume viii</t>
  </si>
  <si>
    <t>hide and seek</t>
  </si>
  <si>
    <t>SU-B-09-01</t>
  </si>
  <si>
    <t>cyclical nature</t>
  </si>
  <si>
    <t>S-C-07-02</t>
  </si>
  <si>
    <t>salmon run</t>
  </si>
  <si>
    <t>SU-B-09-02</t>
  </si>
  <si>
    <t>eternal vigilance</t>
  </si>
  <si>
    <t>S-C-07-03</t>
  </si>
  <si>
    <t>beware the leap: hard</t>
  </si>
  <si>
    <t>SU-B-09-03</t>
  </si>
  <si>
    <t>scanbrain</t>
  </si>
  <si>
    <t>S-C-07-04</t>
  </si>
  <si>
    <t>verticulous</t>
  </si>
  <si>
    <t>SU-B-09-04</t>
  </si>
  <si>
    <t>glitchfield vertices</t>
  </si>
  <si>
    <t>S-D-07-00</t>
  </si>
  <si>
    <t>conumber</t>
  </si>
  <si>
    <t>Solo Episode X-09</t>
  </si>
  <si>
    <t>?-X-01-04</t>
  </si>
  <si>
    <t>plascrete</t>
  </si>
  <si>
    <t>S-D-07-01</t>
  </si>
  <si>
    <t>Solo Ultimate Episode C-09</t>
  </si>
  <si>
    <t>harderer</t>
  </si>
  <si>
    <t>SU-C-09-00</t>
  </si>
  <si>
    <t>asimine</t>
  </si>
  <si>
    <t>SU-C-09-01</t>
  </si>
  <si>
    <t>S-D-07-02</t>
  </si>
  <si>
    <t>weave world</t>
  </si>
  <si>
    <t>the light at the end of the tunnel</t>
  </si>
  <si>
    <t>Solo Episode X-10</t>
  </si>
  <si>
    <t>[???] G++T--O++</t>
  </si>
  <si>
    <t>?-X-02-00</t>
  </si>
  <si>
    <t>is it getting hot in here?</t>
  </si>
  <si>
    <t>SU-C-09-02</t>
  </si>
  <si>
    <t>panoptical</t>
  </si>
  <si>
    <t>[!!!!!] G++T++O++C--E++</t>
  </si>
  <si>
    <t>S-D-07-03</t>
  </si>
  <si>
    <t>bocks</t>
  </si>
  <si>
    <t>SU-C-09-03</t>
  </si>
  <si>
    <t>smitten</t>
  </si>
  <si>
    <t>SU-C-09-04</t>
  </si>
  <si>
    <t>escape aid</t>
  </si>
  <si>
    <t>S-D-07-04</t>
  </si>
  <si>
    <t>super time-forced</t>
  </si>
  <si>
    <t>Solo Episode X-11</t>
  </si>
  <si>
    <t>?-X-02-01</t>
  </si>
  <si>
    <t>wild abandon</t>
  </si>
  <si>
    <t>Solo Ultimate Episode D-09</t>
  </si>
  <si>
    <t>SU-D-09-00</t>
  </si>
  <si>
    <t>pha</t>
  </si>
  <si>
    <t>S-E-07-00</t>
  </si>
  <si>
    <t>barrys</t>
  </si>
  <si>
    <t>SU-D-09-01</t>
  </si>
  <si>
    <t>notional space</t>
  </si>
  <si>
    <t>[!!!!] G--T++O--E--</t>
  </si>
  <si>
    <t>SU-D-09-02</t>
  </si>
  <si>
    <t>advanced rudiments</t>
  </si>
  <si>
    <t>Solo Episode X-12</t>
  </si>
  <si>
    <t>?-X-02-02</t>
  </si>
  <si>
    <t>SU-D-09-03</t>
  </si>
  <si>
    <t>butterfeet</t>
  </si>
  <si>
    <t>occam's entire shaving kit</t>
  </si>
  <si>
    <t>SU-D-09-04</t>
  </si>
  <si>
    <t>null propagation</t>
  </si>
  <si>
    <t>[!!!] O++C++E--</t>
  </si>
  <si>
    <t>Solo Ultimate Episode E-09</t>
  </si>
  <si>
    <t>S-E-07-01</t>
  </si>
  <si>
    <t>SU-E-09-00</t>
  </si>
  <si>
    <t>err ducts</t>
  </si>
  <si>
    <t>evil core</t>
  </si>
  <si>
    <t>Solo Episode X-13</t>
  </si>
  <si>
    <t>?-X-02-03</t>
  </si>
  <si>
    <t>deception</t>
  </si>
  <si>
    <t>SU-E-09-01</t>
  </si>
  <si>
    <t>terror arithmetic</t>
  </si>
  <si>
    <t>S-E-07-02</t>
  </si>
  <si>
    <t>blockchain</t>
  </si>
  <si>
    <t>S-E-07-03</t>
  </si>
  <si>
    <t>ascent into madness</t>
  </si>
  <si>
    <t>SU-E-09-02</t>
  </si>
  <si>
    <t>Solo Episode X-14</t>
  </si>
  <si>
    <t>mega damage capacity</t>
  </si>
  <si>
    <t>?-X-02-04</t>
  </si>
  <si>
    <t>the dependancy graph of future events remains strongly connected</t>
  </si>
  <si>
    <t>S-E-07-04</t>
  </si>
  <si>
    <t>temptation temple</t>
  </si>
  <si>
    <t>S-A-08-00</t>
  </si>
  <si>
    <t>the machine will tell us so</t>
  </si>
  <si>
    <t>SU-E-09-03</t>
  </si>
  <si>
    <t>titular</t>
  </si>
  <si>
    <t>SU-E-09-04</t>
  </si>
  <si>
    <t>open season</t>
  </si>
  <si>
    <t>S-A-08-01</t>
  </si>
  <si>
    <t>race to the bottom</t>
  </si>
  <si>
    <t>Solo Episode X-15</t>
  </si>
  <si>
    <t>?-X-03-00</t>
  </si>
  <si>
    <t>redacted</t>
  </si>
  <si>
    <t>Solo Ultimate Episode A-10</t>
  </si>
  <si>
    <t>SU-A-10-00</t>
  </si>
  <si>
    <t>kaaaa-wiiiizzz!</t>
  </si>
  <si>
    <t>S-A-08-02</t>
  </si>
  <si>
    <t>logiciel</t>
  </si>
  <si>
    <t>SU-A-10-01</t>
  </si>
  <si>
    <t>archangle</t>
  </si>
  <si>
    <t>Solo Episode X-16</t>
  </si>
  <si>
    <t>?-X-03-01</t>
  </si>
  <si>
    <t>360 no hope</t>
  </si>
  <si>
    <t>[!] E--</t>
  </si>
  <si>
    <t>SU-A-10-02</t>
  </si>
  <si>
    <t>onceless</t>
  </si>
  <si>
    <t>S-A-08-03</t>
  </si>
  <si>
    <t>process of elimination</t>
  </si>
  <si>
    <t>S-A-08-04</t>
  </si>
  <si>
    <t>there but for the grace of graboids</t>
  </si>
  <si>
    <t>S-B-08-00</t>
  </si>
  <si>
    <t>futuristhmus</t>
  </si>
  <si>
    <t>SU-A-10-03</t>
  </si>
  <si>
    <t>raining electric death</t>
  </si>
  <si>
    <t>S-B-08-01</t>
  </si>
  <si>
    <t>amber waves of pain</t>
  </si>
  <si>
    <t>SU-A-10-04</t>
  </si>
  <si>
    <t>advanced studies in the platforming arts</t>
  </si>
  <si>
    <t>Solo Episode X-17</t>
  </si>
  <si>
    <t>?-X-03-02</t>
  </si>
  <si>
    <t>overcrowded</t>
  </si>
  <si>
    <t>Solo Ultimate Episode B-10</t>
  </si>
  <si>
    <t>[????] G++T++O++E++</t>
  </si>
  <si>
    <t>S-B-08-02</t>
  </si>
  <si>
    <t>SU-B-10-00</t>
  </si>
  <si>
    <t>the wobblies part 1</t>
  </si>
  <si>
    <t>moderation</t>
  </si>
  <si>
    <t>S-B-08-03</t>
  </si>
  <si>
    <t>hunting grounds</t>
  </si>
  <si>
    <t>SU-B-10-01</t>
  </si>
  <si>
    <t>neutra</t>
  </si>
  <si>
    <t>Solo Episode X-18</t>
  </si>
  <si>
    <t>?-X-03-03</t>
  </si>
  <si>
    <t>verb the adjective noun</t>
  </si>
  <si>
    <t>S-B-08-04</t>
  </si>
  <si>
    <t>multiple redundancy self-destruct sequence activation protocol</t>
  </si>
  <si>
    <t>SU-B-10-02</t>
  </si>
  <si>
    <t>temporary bridge</t>
  </si>
  <si>
    <t>S-C-08-00</t>
  </si>
  <si>
    <t>negative land</t>
  </si>
  <si>
    <t>SU-B-10-03</t>
  </si>
  <si>
    <t>clouded</t>
  </si>
  <si>
    <t>S-C-08-01</t>
  </si>
  <si>
    <t>confetti-ville</t>
  </si>
  <si>
    <t>Solo Episode X-19</t>
  </si>
  <si>
    <t>?-X-03-04</t>
  </si>
  <si>
    <t>the mad addler</t>
  </si>
  <si>
    <t>SU-B-10-04</t>
  </si>
  <si>
    <t>artificial biomes</t>
  </si>
  <si>
    <t>Solo Ultimate Episode C-10</t>
  </si>
  <si>
    <t>SU-C-10-00</t>
  </si>
  <si>
    <t>razorwire</t>
  </si>
  <si>
    <t>S-C-08-02</t>
  </si>
  <si>
    <t>mental leaps</t>
  </si>
  <si>
    <t>SU-C-10-01</t>
  </si>
  <si>
    <t>even if and especially when</t>
  </si>
  <si>
    <t>S-C-08-03</t>
  </si>
  <si>
    <t>good grid dance</t>
  </si>
  <si>
    <t>SU-C-10-02</t>
  </si>
  <si>
    <t>tripartite</t>
  </si>
  <si>
    <t>S-C-08-04</t>
  </si>
  <si>
    <t>finite resources</t>
  </si>
  <si>
    <t>SU-C-10-03</t>
  </si>
  <si>
    <t>bubble metropolis</t>
  </si>
  <si>
    <t>SU-C-10-04</t>
  </si>
  <si>
    <t>blamco industries</t>
  </si>
  <si>
    <t>S-D-08-00</t>
  </si>
  <si>
    <t>in utero</t>
  </si>
  <si>
    <t>Solo Ultimate Episode D-10</t>
  </si>
  <si>
    <t>SU-D-10-00</t>
  </si>
  <si>
    <t>ceiling cacti</t>
  </si>
  <si>
    <t>S-D-08-01</t>
  </si>
  <si>
    <t>sun of a b</t>
  </si>
  <si>
    <t>SU-D-10-01</t>
  </si>
  <si>
    <t>futurism</t>
  </si>
  <si>
    <t>SU-D-10-02</t>
  </si>
  <si>
    <t>something of an intrusive inconvenience</t>
  </si>
  <si>
    <t>S-D-08-02</t>
  </si>
  <si>
    <t>a circuitous route</t>
  </si>
  <si>
    <t>[!!] G++O++</t>
  </si>
  <si>
    <t>SU-D-10-03</t>
  </si>
  <si>
    <t>ghosts at the feast</t>
  </si>
  <si>
    <t>S-D-08-03</t>
  </si>
  <si>
    <t>spun</t>
  </si>
  <si>
    <t>SU-D-10-04</t>
  </si>
  <si>
    <t>the collectathon</t>
  </si>
  <si>
    <t>S-D-08-04</t>
  </si>
  <si>
    <t>the conveyance</t>
  </si>
  <si>
    <t>Solo Ultimate Episode E-10</t>
  </si>
  <si>
    <t>SU-E-10-00</t>
  </si>
  <si>
    <t>tippy-toe</t>
  </si>
  <si>
    <t>S-E-08-00</t>
  </si>
  <si>
    <t>roomy</t>
  </si>
  <si>
    <t>SU-E-10-01</t>
  </si>
  <si>
    <t>balk zone</t>
  </si>
  <si>
    <t>SU-E-10-02</t>
  </si>
  <si>
    <t>optimal pathfinding</t>
  </si>
  <si>
    <t>[!!!!] G++T++C++E++</t>
  </si>
  <si>
    <t>S-E-08-01</t>
  </si>
  <si>
    <t>out of the blue++</t>
  </si>
  <si>
    <t>[!!!] G++T--O++</t>
  </si>
  <si>
    <t>[???] G--T++O++</t>
  </si>
  <si>
    <t>SU-E-10-03</t>
  </si>
  <si>
    <t>steppes</t>
  </si>
  <si>
    <t>S-E-08-02</t>
  </si>
  <si>
    <t>a series of interesting choices</t>
  </si>
  <si>
    <t>SU-E-10-04</t>
  </si>
  <si>
    <t>the memcordist</t>
  </si>
  <si>
    <t>S-E-08-03</t>
  </si>
  <si>
    <t>pyrite</t>
  </si>
  <si>
    <t>S-E-08-04</t>
  </si>
  <si>
    <t>schnorgled</t>
  </si>
  <si>
    <t>Solo Ultimate Episode A-11</t>
  </si>
  <si>
    <t>SU-A-11-00</t>
  </si>
  <si>
    <t>sphygmomanometer</t>
  </si>
  <si>
    <t>SU-A-11-01</t>
  </si>
  <si>
    <t>saccade</t>
  </si>
  <si>
    <t>S-A-09-00</t>
  </si>
  <si>
    <t>don't look down</t>
  </si>
  <si>
    <t>SU-A-11-02</t>
  </si>
  <si>
    <t>plaque kills</t>
  </si>
  <si>
    <t>SU-A-11-03</t>
  </si>
  <si>
    <t>obelisk speed dating</t>
  </si>
  <si>
    <t>S-A-09-01</t>
  </si>
  <si>
    <t>cyber-cave</t>
  </si>
  <si>
    <t>!-A-00-00</t>
  </si>
  <si>
    <t>SU-A-11-04</t>
  </si>
  <si>
    <t>technicality</t>
  </si>
  <si>
    <t>absolute bounder</t>
  </si>
  <si>
    <t>S-A-09-02</t>
  </si>
  <si>
    <t>dashing</t>
  </si>
  <si>
    <t>Solo Ultimate Episode B-11</t>
  </si>
  <si>
    <t>SU-B-11-00</t>
  </si>
  <si>
    <t>skip tracer</t>
  </si>
  <si>
    <t>S-A-09-03</t>
  </si>
  <si>
    <t>money pit</t>
  </si>
  <si>
    <t>!-A-00-01</t>
  </si>
  <si>
    <t>yestalgia</t>
  </si>
  <si>
    <t>SU-B-11-01</t>
  </si>
  <si>
    <t>optional</t>
  </si>
  <si>
    <t>S-A-09-04</t>
  </si>
  <si>
    <t>middlemarch</t>
  </si>
  <si>
    <t>S-B-09-00</t>
  </si>
  <si>
    <t>far fall, eh?</t>
  </si>
  <si>
    <t>SU-B-11-02</t>
  </si>
  <si>
    <t>basswave</t>
  </si>
  <si>
    <t>!-A-00-02</t>
  </si>
  <si>
    <t>ascenderson</t>
  </si>
  <si>
    <t>SU-B-11-03</t>
  </si>
  <si>
    <t>the great escape</t>
  </si>
  <si>
    <t>S-B-09-01</t>
  </si>
  <si>
    <t>architectural relief</t>
  </si>
  <si>
    <t>S-B-09-02</t>
  </si>
  <si>
    <t>bust an indeterminate number of moves</t>
  </si>
  <si>
    <t>SU-B-11-04</t>
  </si>
  <si>
    <t>a frankly unbelievable amount of doors</t>
  </si>
  <si>
    <t>S-B-09-03</t>
  </si>
  <si>
    <t>zusty mordant</t>
  </si>
  <si>
    <t>Solo Ultimate Episode C-11</t>
  </si>
  <si>
    <t>SU-C-11-00</t>
  </si>
  <si>
    <t>caltropped</t>
  </si>
  <si>
    <t>!-A-00-03</t>
  </si>
  <si>
    <t>post-nothing</t>
  </si>
  <si>
    <t>S-B-09-04</t>
  </si>
  <si>
    <t>photongle</t>
  </si>
  <si>
    <t>!-A-00-04</t>
  </si>
  <si>
    <t>deepchord</t>
  </si>
  <si>
    <t>SU-C-11-01</t>
  </si>
  <si>
    <t>the speed of light</t>
  </si>
  <si>
    <t>S-C-09-00</t>
  </si>
  <si>
    <t>easy divisors</t>
  </si>
  <si>
    <t>SU-C-11-02</t>
  </si>
  <si>
    <t>zarniwhoops</t>
  </si>
  <si>
    <t>SU-C-11-03</t>
  </si>
  <si>
    <t>ironic nostalgia does not an artist make</t>
  </si>
  <si>
    <t>!-B-00-00</t>
  </si>
  <si>
    <t>fugue state generator</t>
  </si>
  <si>
    <t>SU-C-11-04</t>
  </si>
  <si>
    <t>temerity</t>
  </si>
  <si>
    <t>Solo Ultimate Episode D-11</t>
  </si>
  <si>
    <t>SU-D-11-00</t>
  </si>
  <si>
    <t>diagonal environment</t>
  </si>
  <si>
    <t>SU-D-11-01</t>
  </si>
  <si>
    <t>stifling</t>
  </si>
  <si>
    <t>S-C-09-01</t>
  </si>
  <si>
    <t>!-B-00-01</t>
  </si>
  <si>
    <t>capsule hotels</t>
  </si>
  <si>
    <t>poor impulse control</t>
  </si>
  <si>
    <t>SU-D-11-02</t>
  </si>
  <si>
    <t>megastructural</t>
  </si>
  <si>
    <t>SU-D-11-03</t>
  </si>
  <si>
    <t>turn styles</t>
  </si>
  <si>
    <t>S-C-09-02</t>
  </si>
  <si>
    <t>wading pool</t>
  </si>
  <si>
    <t>SU-D-11-04</t>
  </si>
  <si>
    <t>!-B-00-02</t>
  </si>
  <si>
    <t>globins</t>
  </si>
  <si>
    <t>set me on the couch</t>
  </si>
  <si>
    <t>S-C-09-03</t>
  </si>
  <si>
    <t>keep them moving in your mind</t>
  </si>
  <si>
    <t>Solo Ultimate Episode E-11</t>
  </si>
  <si>
    <t>SU-E-11-00</t>
  </si>
  <si>
    <t>gravity's inexorable pull</t>
  </si>
  <si>
    <t>S-C-09-04</t>
  </si>
  <si>
    <t>anti-intrusion electron space</t>
  </si>
  <si>
    <t>[!!!] G++O++C++</t>
  </si>
  <si>
    <t>SU-E-11-01</t>
  </si>
  <si>
    <t>security grid redux</t>
  </si>
  <si>
    <t>!-B-00-03</t>
  </si>
  <si>
    <t>slight irregularities</t>
  </si>
  <si>
    <t>S-D-09-00</t>
  </si>
  <si>
    <t>a fabulous crime</t>
  </si>
  <si>
    <t>SU-E-11-02</t>
  </si>
  <si>
    <t>crescendon't</t>
  </si>
  <si>
    <t>SU-E-11-03</t>
  </si>
  <si>
    <t>linear extrapolation</t>
  </si>
  <si>
    <t>S-D-09-01</t>
  </si>
  <si>
    <t>freefall fort</t>
  </si>
  <si>
    <t>S-D-09-02</t>
  </si>
  <si>
    <t>a rather curious horizontal mechanism</t>
  </si>
  <si>
    <t>SU-E-11-04</t>
  </si>
  <si>
    <t>!-B-00-04</t>
  </si>
  <si>
    <t>escape from tomorrow</t>
  </si>
  <si>
    <t>S-D-09-03</t>
  </si>
  <si>
    <t>laser time</t>
  </si>
  <si>
    <t>Solo Ultimate Episode A-12</t>
  </si>
  <si>
    <t>SU-A-12-00</t>
  </si>
  <si>
    <t>S-D-09-04</t>
  </si>
  <si>
    <t>hop springs eternal</t>
  </si>
  <si>
    <t>everything seems impossible when you haven't done it yet</t>
  </si>
  <si>
    <t>SU-A-12-01</t>
  </si>
  <si>
    <t>perp walls</t>
  </si>
  <si>
    <t>S-E-09-00</t>
  </si>
  <si>
    <t>narbacular drop</t>
  </si>
  <si>
    <t>SU-A-12-02</t>
  </si>
  <si>
    <t>corpse corps</t>
  </si>
  <si>
    <t>SU-A-12-03</t>
  </si>
  <si>
    <t>blamboo shoots</t>
  </si>
  <si>
    <t>SU-A-12-04</t>
  </si>
  <si>
    <t>jam packed</t>
  </si>
  <si>
    <t>S-E-09-01</t>
  </si>
  <si>
    <t>contained risk</t>
  </si>
  <si>
    <t>Solo Ultimate Episode B-12</t>
  </si>
  <si>
    <t>SU-B-12-00</t>
  </si>
  <si>
    <t>S-E-09-02</t>
  </si>
  <si>
    <t>boost it</t>
  </si>
  <si>
    <t>gridnik</t>
  </si>
  <si>
    <t>!-C-00-00</t>
  </si>
  <si>
    <t>please consult your emergency escape pod procedure handbook for further instruction</t>
  </si>
  <si>
    <t>SU-B-12-01</t>
  </si>
  <si>
    <t>refractory factory</t>
  </si>
  <si>
    <t>S-E-09-03</t>
  </si>
  <si>
    <t>inverted gears</t>
  </si>
  <si>
    <t>!-C-00-01</t>
  </si>
  <si>
    <t>jam on it</t>
  </si>
  <si>
    <t>S-E-09-04</t>
  </si>
  <si>
    <t>a journey</t>
  </si>
  <si>
    <t>SU-B-12-02</t>
  </si>
  <si>
    <t>the tower at the end of the world</t>
  </si>
  <si>
    <t>!-C-00-02</t>
  </si>
  <si>
    <t>faster than light</t>
  </si>
  <si>
    <t>S-A-10-00</t>
  </si>
  <si>
    <t>winds of change</t>
  </si>
  <si>
    <t>S-A-10-01</t>
  </si>
  <si>
    <t>directional bias</t>
  </si>
  <si>
    <t>SU-B-12-03</t>
  </si>
  <si>
    <t>speedbumps</t>
  </si>
  <si>
    <t>S-A-10-02</t>
  </si>
  <si>
    <t>datacreche</t>
  </si>
  <si>
    <t>!-C-00-03</t>
  </si>
  <si>
    <t>anti-spinward</t>
  </si>
  <si>
    <t>[???] G--T--C++</t>
  </si>
  <si>
    <t>SU-B-12-04</t>
  </si>
  <si>
    <t>artificial gravity</t>
  </si>
  <si>
    <t>!-C-00-04</t>
  </si>
  <si>
    <t>grain by grain</t>
  </si>
  <si>
    <t>Solo Ultimate Episode C-12</t>
  </si>
  <si>
    <t>S-A-10-03</t>
  </si>
  <si>
    <t>your garden-variety quad gold hazard</t>
  </si>
  <si>
    <t>SU-C-12-00</t>
  </si>
  <si>
    <t>taking the plunge</t>
  </si>
  <si>
    <t>SU-C-12-01</t>
  </si>
  <si>
    <t>mighty vision</t>
  </si>
  <si>
    <t>S-A-10-04</t>
  </si>
  <si>
    <t>introjection</t>
  </si>
  <si>
    <t>SU-C-12-02</t>
  </si>
  <si>
    <t>denouementality</t>
  </si>
  <si>
    <t>!-D-00-00</t>
  </si>
  <si>
    <t>figurati</t>
  </si>
  <si>
    <t>S-B-10-00</t>
  </si>
  <si>
    <t>clamber</t>
  </si>
  <si>
    <t>[!!!] G++T--O--</t>
  </si>
  <si>
    <t>SU-C-12-03</t>
  </si>
  <si>
    <t>pause for thought</t>
  </si>
  <si>
    <t>S-B-10-01</t>
  </si>
  <si>
    <t>brambly</t>
  </si>
  <si>
    <t>!-D-00-01</t>
  </si>
  <si>
    <t>dreams are only clouds that form and dissipate</t>
  </si>
  <si>
    <t>S-B-10-02</t>
  </si>
  <si>
    <t>experiencing the world through your own volition</t>
  </si>
  <si>
    <t>!-D-00-02</t>
  </si>
  <si>
    <t>time's arrow in the knee</t>
  </si>
  <si>
    <t>SU-C-12-04</t>
  </si>
  <si>
    <t>S-B-10-03</t>
  </si>
  <si>
    <t>murmurations</t>
  </si>
  <si>
    <t>ruckazoid</t>
  </si>
  <si>
    <t>[!!!] G--T--O--</t>
  </si>
  <si>
    <t>S-B-10-04</t>
  </si>
  <si>
    <t>freeformed</t>
  </si>
  <si>
    <t>!-D-00-03</t>
  </si>
  <si>
    <t>S-C-10-00</t>
  </si>
  <si>
    <t>tremulous spaces</t>
  </si>
  <si>
    <t>funky dynamite</t>
  </si>
  <si>
    <t>Solo Ultimate Episode D-12</t>
  </si>
  <si>
    <t>SU-D-12-00</t>
  </si>
  <si>
    <t>speak through play</t>
  </si>
  <si>
    <t>S-C-10-01</t>
  </si>
  <si>
    <t>mathew kumar's capitalist death machine</t>
  </si>
  <si>
    <t>!-D-00-04</t>
  </si>
  <si>
    <t>memory palace</t>
  </si>
  <si>
    <t>SU-D-12-01</t>
  </si>
  <si>
    <t>dexterity testing apparatus</t>
  </si>
  <si>
    <t>S-C-10-02</t>
  </si>
  <si>
    <t>nu age cloud</t>
  </si>
  <si>
    <t>SU-D-12-02</t>
  </si>
  <si>
    <t>whither yon ninja</t>
  </si>
  <si>
    <t>!-E-00-00</t>
  </si>
  <si>
    <t>fluttermind</t>
  </si>
  <si>
    <t>S-C-10-03</t>
  </si>
  <si>
    <t>frisson</t>
  </si>
  <si>
    <t>S-C-10-04</t>
  </si>
  <si>
    <t>level designed to thrizzle</t>
  </si>
  <si>
    <t>!-E-00-01</t>
  </si>
  <si>
    <t>the twins and i</t>
  </si>
  <si>
    <t>SU-D-12-03</t>
  </si>
  <si>
    <t>execration</t>
  </si>
  <si>
    <t>S-D-10-00</t>
  </si>
  <si>
    <t>peek-a-boom</t>
  </si>
  <si>
    <t>S-D-10-01</t>
  </si>
  <si>
    <t>pcell</t>
  </si>
  <si>
    <t>SU-D-12-04</t>
  </si>
  <si>
    <t>the unlockening</t>
  </si>
  <si>
    <t>Solo Ultimate Episode E-12</t>
  </si>
  <si>
    <t>SU-E-12-00</t>
  </si>
  <si>
    <t>walljumpertunities</t>
  </si>
  <si>
    <t>S-D-10-02</t>
  </si>
  <si>
    <t>don't</t>
  </si>
  <si>
    <t>!-E-00-02</t>
  </si>
  <si>
    <t>message-intercept base</t>
  </si>
  <si>
    <t>S-D-10-03</t>
  </si>
  <si>
    <t>beamer</t>
  </si>
  <si>
    <t>S-D-10-04</t>
  </si>
  <si>
    <t>tangled up</t>
  </si>
  <si>
    <t>S-E-10-00</t>
  </si>
  <si>
    <t>sinusoidal</t>
  </si>
  <si>
    <t>S-E-10-01</t>
  </si>
  <si>
    <t>worm drive</t>
  </si>
  <si>
    <t>!-E-00-03</t>
  </si>
  <si>
    <t>S-E-10-02</t>
  </si>
  <si>
    <t>scary pop-ins</t>
  </si>
  <si>
    <t>delimiters</t>
  </si>
  <si>
    <t>SU-E-12-01</t>
  </si>
  <si>
    <t>vertical prison</t>
  </si>
  <si>
    <t>SU-E-12-02</t>
  </si>
  <si>
    <t>folded space</t>
  </si>
  <si>
    <t>S-E-10-03</t>
  </si>
  <si>
    <t>world's two greatest monsters</t>
  </si>
  <si>
    <t>!-E-00-04</t>
  </si>
  <si>
    <t>gagoosh</t>
  </si>
  <si>
    <t>SU-E-12-03</t>
  </si>
  <si>
    <t>S-E-10-04</t>
  </si>
  <si>
    <t>ineluctable</t>
  </si>
  <si>
    <t>hidden in plain sight</t>
  </si>
  <si>
    <t>!-A-01-00</t>
  </si>
  <si>
    <t>sewing a parachute on the way down</t>
  </si>
  <si>
    <t>S-A-11-00</t>
  </si>
  <si>
    <t>weaving</t>
  </si>
  <si>
    <t>SU-E-12-04</t>
  </si>
  <si>
    <t>hallway of hesitation</t>
  </si>
  <si>
    <t>Solo Ultimate Episode A-13</t>
  </si>
  <si>
    <t>SU-A-13-00</t>
  </si>
  <si>
    <t>no peaking</t>
  </si>
  <si>
    <t>!-A-01-01</t>
  </si>
  <si>
    <t>switchback</t>
  </si>
  <si>
    <t>SU-A-13-01</t>
  </si>
  <si>
    <t>haunted tomb</t>
  </si>
  <si>
    <t>S-A-11-01</t>
  </si>
  <si>
    <t>it followed me home</t>
  </si>
  <si>
    <t>SU-A-13-02</t>
  </si>
  <si>
    <t>dang</t>
  </si>
  <si>
    <t>!-A-01-02</t>
  </si>
  <si>
    <t>tap dancer</t>
  </si>
  <si>
    <t>S-A-11-02</t>
  </si>
  <si>
    <t>SU-A-13-03</t>
  </si>
  <si>
    <t>phillips</t>
  </si>
  <si>
    <t>sans soleil</t>
  </si>
  <si>
    <t>[!!!] G--T--C--</t>
  </si>
  <si>
    <t>SU-A-13-04</t>
  </si>
  <si>
    <t>unbreak my back</t>
  </si>
  <si>
    <t>!-A-01-03</t>
  </si>
  <si>
    <t>blunderfoot</t>
  </si>
  <si>
    <t>Solo Ultimate Episode B-13</t>
  </si>
  <si>
    <t>SU-B-13-00</t>
  </si>
  <si>
    <t>sqworm</t>
  </si>
  <si>
    <t>!-A-01-04</t>
  </si>
  <si>
    <t>tears of a clone</t>
  </si>
  <si>
    <t>S-A-11-03</t>
  </si>
  <si>
    <t>approachment</t>
  </si>
  <si>
    <t>SU-B-13-01</t>
  </si>
  <si>
    <t>exit strategy ii</t>
  </si>
  <si>
    <t>S-A-11-04</t>
  </si>
  <si>
    <t>zone of possible agreement</t>
  </si>
  <si>
    <t>SU-B-13-02</t>
  </si>
  <si>
    <t>deterioration</t>
  </si>
  <si>
    <t>S-B-11-00</t>
  </si>
  <si>
    <t>one is all you need</t>
  </si>
  <si>
    <t>!-B-01-00</t>
  </si>
  <si>
    <t>clownstep</t>
  </si>
  <si>
    <t>SU-B-13-03</t>
  </si>
  <si>
    <t>killisthenics</t>
  </si>
  <si>
    <t>S-B-11-01</t>
  </si>
  <si>
    <t>sixty seven point five degrees</t>
  </si>
  <si>
    <t>!-B-01-01</t>
  </si>
  <si>
    <t>looking rather peaked</t>
  </si>
  <si>
    <t>SU-B-13-04</t>
  </si>
  <si>
    <t>room for improvement</t>
  </si>
  <si>
    <t>S-B-11-02</t>
  </si>
  <si>
    <t>crisscrossy</t>
  </si>
  <si>
    <t>Solo Ultimate Episode C-13</t>
  </si>
  <si>
    <t>SU-C-13-00</t>
  </si>
  <si>
    <t>heaps of trouble</t>
  </si>
  <si>
    <t>S-B-11-03</t>
  </si>
  <si>
    <t>sousveillance</t>
  </si>
  <si>
    <t>!-B-01-02</t>
  </si>
  <si>
    <t>nbroglio</t>
  </si>
  <si>
    <t>SU-C-13-01</t>
  </si>
  <si>
    <t>rocketpalooza</t>
  </si>
  <si>
    <t>S-B-11-04</t>
  </si>
  <si>
    <t>[!!] T--E++</t>
  </si>
  <si>
    <t>funnely enough</t>
  </si>
  <si>
    <t>SU-C-13-02</t>
  </si>
  <si>
    <t>completely hortizontical</t>
  </si>
  <si>
    <t>SU-C-13-03</t>
  </si>
  <si>
    <t>a severe stroboscopic effect</t>
  </si>
  <si>
    <t>!-B-01-03</t>
  </si>
  <si>
    <t>vertical reaping device</t>
  </si>
  <si>
    <t>S-C-11-00</t>
  </si>
  <si>
    <t>diamond ladder</t>
  </si>
  <si>
    <t>!-B-01-04</t>
  </si>
  <si>
    <t>time shift experience</t>
  </si>
  <si>
    <t>SU-C-13-04</t>
  </si>
  <si>
    <t>chain of memories</t>
  </si>
  <si>
    <t>S-C-11-01</t>
  </si>
  <si>
    <t>segmentation fault</t>
  </si>
  <si>
    <t>Solo Ultimate Episode D-13</t>
  </si>
  <si>
    <t>!-C-01-00</t>
  </si>
  <si>
    <t>against the grain</t>
  </si>
  <si>
    <t>SU-D-13-00</t>
  </si>
  <si>
    <t>save some for the way back</t>
  </si>
  <si>
    <t>SU-D-13-01</t>
  </si>
  <si>
    <t>hexpiral</t>
  </si>
  <si>
    <t>S-C-11-02</t>
  </si>
  <si>
    <t>mega-pokeys</t>
  </si>
  <si>
    <t>SU-D-13-02</t>
  </si>
  <si>
    <t>convergent evolution</t>
  </si>
  <si>
    <t>S-C-11-03</t>
  </si>
  <si>
    <t>quad brobe</t>
  </si>
  <si>
    <t>SU-D-13-03</t>
  </si>
  <si>
    <t>spiral staircase</t>
  </si>
  <si>
    <t>S-C-11-04</t>
  </si>
  <si>
    <t>endgame</t>
  </si>
  <si>
    <t>SU-D-13-04</t>
  </si>
  <si>
    <t>the lost art of knowing your limits</t>
  </si>
  <si>
    <t>!-C-01-01</t>
  </si>
  <si>
    <t>7th swarming of the machines</t>
  </si>
  <si>
    <t>S-D-11-00</t>
  </si>
  <si>
    <t>shots fired</t>
  </si>
  <si>
    <t>!-C-01-02</t>
  </si>
  <si>
    <t>dope epode</t>
  </si>
  <si>
    <t>S-D-11-01</t>
  </si>
  <si>
    <t>coffin nails</t>
  </si>
  <si>
    <t>!-C-01-03</t>
  </si>
  <si>
    <t>S-D-11-02</t>
  </si>
  <si>
    <t>true timeless mode</t>
  </si>
  <si>
    <t>light timer</t>
  </si>
  <si>
    <t>Solo Ultimate Episode E-13</t>
  </si>
  <si>
    <t>SU-E-13-00</t>
  </si>
  <si>
    <t>double entrapment</t>
  </si>
  <si>
    <t>SU-E-13-01</t>
  </si>
  <si>
    <t>two-stage process</t>
  </si>
  <si>
    <t>S-D-11-03</t>
  </si>
  <si>
    <t>max float</t>
  </si>
  <si>
    <t>SU-E-13-02</t>
  </si>
  <si>
    <t>test pattern 1</t>
  </si>
  <si>
    <t>!-C-01-04</t>
  </si>
  <si>
    <t>delaying the inevitable</t>
  </si>
  <si>
    <t>SU-E-13-03</t>
  </si>
  <si>
    <t>some kind of crazy drone magic</t>
  </si>
  <si>
    <t>S-D-11-04</t>
  </si>
  <si>
    <t>probability 0.0000001</t>
  </si>
  <si>
    <t>S-E-11-00</t>
  </si>
  <si>
    <t>ninjabilities</t>
  </si>
  <si>
    <t>!-D-01-00</t>
  </si>
  <si>
    <t>illogistics</t>
  </si>
  <si>
    <t>SU-E-13-04</t>
  </si>
  <si>
    <t>the catch</t>
  </si>
  <si>
    <t>!-D-01-01</t>
  </si>
  <si>
    <t>S-E-11-01</t>
  </si>
  <si>
    <t>a path with no obstacles</t>
  </si>
  <si>
    <t>hardester</t>
  </si>
  <si>
    <t>S-E-11-02</t>
  </si>
  <si>
    <t>hinted</t>
  </si>
  <si>
    <t>!-D-01-02</t>
  </si>
  <si>
    <t>challenger</t>
  </si>
  <si>
    <t>S-E-11-03</t>
  </si>
  <si>
    <t>time pressure</t>
  </si>
  <si>
    <t>S-E-11-04</t>
  </si>
  <si>
    <t>degreelessness</t>
  </si>
  <si>
    <t>!-D-01-03</t>
  </si>
  <si>
    <t>firesign</t>
  </si>
  <si>
    <t>S-A-12-00</t>
  </si>
  <si>
    <t>circular logic</t>
  </si>
  <si>
    <t>!-D-01-04</t>
  </si>
  <si>
    <t>turning into myself</t>
  </si>
  <si>
    <t>Solo Ultimate Episode A-14</t>
  </si>
  <si>
    <t>SU-A-14-00</t>
  </si>
  <si>
    <t>impacted on the surface</t>
  </si>
  <si>
    <t>!-E-01-00</t>
  </si>
  <si>
    <t>the professor</t>
  </si>
  <si>
    <t>SU-A-14-01</t>
  </si>
  <si>
    <t>the return of the menace</t>
  </si>
  <si>
    <t>S-A-12-01</t>
  </si>
  <si>
    <t>stock depletion</t>
  </si>
  <si>
    <t>SU-A-14-02</t>
  </si>
  <si>
    <t>leap frogger</t>
  </si>
  <si>
    <t>!-E-01-01</t>
  </si>
  <si>
    <t>chaingun cha-cha</t>
  </si>
  <si>
    <t>[???] G++T--E--</t>
  </si>
  <si>
    <t>!-E-01-02</t>
  </si>
  <si>
    <t>zenny</t>
  </si>
  <si>
    <t>S-A-12-02</t>
  </si>
  <si>
    <t>temptation</t>
  </si>
  <si>
    <t>S-A-12-03</t>
  </si>
  <si>
    <t>containment units</t>
  </si>
  <si>
    <t>SU-A-14-03</t>
  </si>
  <si>
    <t>mine pressure</t>
  </si>
  <si>
    <t>!-E-01-03</t>
  </si>
  <si>
    <t>mayhem</t>
  </si>
  <si>
    <t>SU-A-14-04</t>
  </si>
  <si>
    <t>arcane action</t>
  </si>
  <si>
    <t>S-A-12-04</t>
  </si>
  <si>
    <t>the cyborging chamber</t>
  </si>
  <si>
    <t>S-B-12-00</t>
  </si>
  <si>
    <t>Solo Ultimate Episode B-14</t>
  </si>
  <si>
    <t>mt. err-ebus</t>
  </si>
  <si>
    <t>SU-B-14-00</t>
  </si>
  <si>
    <t>a most irregular cavern</t>
  </si>
  <si>
    <t>!-E-01-04</t>
  </si>
  <si>
    <t>unspooling</t>
  </si>
  <si>
    <t>S-B-12-01</t>
  </si>
  <si>
    <t>rebunk</t>
  </si>
  <si>
    <t>S-B-12-02</t>
  </si>
  <si>
    <t>SU-B-14-01</t>
  </si>
  <si>
    <t>violet psycho</t>
  </si>
  <si>
    <t>a little too busy at the drone factory</t>
  </si>
  <si>
    <t>[!!!] T--C++</t>
  </si>
  <si>
    <t>S-B-12-03</t>
  </si>
  <si>
    <t>the squizzler</t>
  </si>
  <si>
    <t>SU-B-14-02</t>
  </si>
  <si>
    <t>spinward</t>
  </si>
  <si>
    <t>S-B-12-04</t>
  </si>
  <si>
    <t>accepted eclectic</t>
  </si>
  <si>
    <t>SU-B-14-03</t>
  </si>
  <si>
    <t>death spiral</t>
  </si>
  <si>
    <t>S-C-12-00</t>
  </si>
  <si>
    <t>lowrez cavern</t>
  </si>
  <si>
    <t>SU-B-14-04</t>
  </si>
  <si>
    <t>moving parts</t>
  </si>
  <si>
    <t>S-C-12-01</t>
  </si>
  <si>
    <t>overhead</t>
  </si>
  <si>
    <t>!-A-02-00</t>
  </si>
  <si>
    <t>finger fascinator</t>
  </si>
  <si>
    <t>Solo Ultimate Episode C-14</t>
  </si>
  <si>
    <t>SU-C-14-00</t>
  </si>
  <si>
    <t>rocket rush</t>
  </si>
  <si>
    <t>S-C-12-02</t>
  </si>
  <si>
    <t>running out of chances</t>
  </si>
  <si>
    <t>SU-C-14-01</t>
  </si>
  <si>
    <t>METEOR</t>
  </si>
  <si>
    <t>S-C-12-03</t>
  </si>
  <si>
    <t>the overseer</t>
  </si>
  <si>
    <t>SU-C-14-02</t>
  </si>
  <si>
    <t>the boss matrix</t>
  </si>
  <si>
    <t>!-A-02-01</t>
  </si>
  <si>
    <t>send in the clones</t>
  </si>
  <si>
    <t>SU-C-14-03</t>
  </si>
  <si>
    <t>deep underground</t>
  </si>
  <si>
    <t>SU-C-14-04</t>
  </si>
  <si>
    <t>dastardly death maze</t>
  </si>
  <si>
    <t>Solo Ultimate Episode D-14</t>
  </si>
  <si>
    <t>SU-D-14-00</t>
  </si>
  <si>
    <t>S-C-12-04</t>
  </si>
  <si>
    <t>breakable</t>
  </si>
  <si>
    <t>human techniques for earning glory</t>
  </si>
  <si>
    <t>!-A-02-02</t>
  </si>
  <si>
    <t>stop following me!</t>
  </si>
  <si>
    <t>S-D-12-00</t>
  </si>
  <si>
    <t>interlaced with...</t>
  </si>
  <si>
    <t>SU-D-14-01</t>
  </si>
  <si>
    <t>near earth hub</t>
  </si>
  <si>
    <t>!-A-02-03</t>
  </si>
  <si>
    <t>kitbashed</t>
  </si>
  <si>
    <t>SU-D-14-02</t>
  </si>
  <si>
    <t>S-D-12-01</t>
  </si>
  <si>
    <t>good luck with that one</t>
  </si>
  <si>
    <t>the still vermillion</t>
  </si>
  <si>
    <t>SU-D-14-03</t>
  </si>
  <si>
    <t>once loved accidental masterpiece</t>
  </si>
  <si>
    <t>S-D-12-02</t>
  </si>
  <si>
    <t>undead burg</t>
  </si>
  <si>
    <t>SU-D-14-04</t>
  </si>
  <si>
    <t>the puttanesca trench</t>
  </si>
  <si>
    <t>[??] O++E++</t>
  </si>
  <si>
    <t>S-D-12-03</t>
  </si>
  <si>
    <t>baby lorg</t>
  </si>
  <si>
    <t>!-A-02-04</t>
  </si>
  <si>
    <t>pitter-pattern</t>
  </si>
  <si>
    <t>Solo Ultimate Episode E-14</t>
  </si>
  <si>
    <t>SU-E-14-00</t>
  </si>
  <si>
    <t>beneath a steel sky</t>
  </si>
  <si>
    <t>SU-E-14-01</t>
  </si>
  <si>
    <t>practice had made pluperfect</t>
  </si>
  <si>
    <t>!-B-02-00</t>
  </si>
  <si>
    <t>legrange points</t>
  </si>
  <si>
    <t>SU-E-14-02</t>
  </si>
  <si>
    <t>squid yes</t>
  </si>
  <si>
    <t>S-D-12-04</t>
  </si>
  <si>
    <t>bouken!</t>
  </si>
  <si>
    <t>!-B-02-01</t>
  </si>
  <si>
    <t>demodulated</t>
  </si>
  <si>
    <t>SU-E-14-03</t>
  </si>
  <si>
    <t>arrondissements</t>
  </si>
  <si>
    <t>SU-E-14-04</t>
  </si>
  <si>
    <t>convolution</t>
  </si>
  <si>
    <t>S-E-12-00</t>
  </si>
  <si>
    <t>lazorbs</t>
  </si>
  <si>
    <t>!-B-02-02</t>
  </si>
  <si>
    <t>a desperate mission</t>
  </si>
  <si>
    <t>Solo Ultimate Episode A-15</t>
  </si>
  <si>
    <t>SU-A-15-00</t>
  </si>
  <si>
    <t>inertial frame</t>
  </si>
  <si>
    <t>SU-A-15-01</t>
  </si>
  <si>
    <t>flasers</t>
  </si>
  <si>
    <t>S-E-12-01</t>
  </si>
  <si>
    <t>mostly harmful</t>
  </si>
  <si>
    <t>SU-A-15-02</t>
  </si>
  <si>
    <t>cracked LCD</t>
  </si>
  <si>
    <t>S-E-12-02</t>
  </si>
  <si>
    <t>some like it not</t>
  </si>
  <si>
    <t>!-B-02-03</t>
  </si>
  <si>
    <t>spectral enhancer</t>
  </si>
  <si>
    <t>S-E-12-03</t>
  </si>
  <si>
    <t>running down that hill</t>
  </si>
  <si>
    <t>SU-A-15-03</t>
  </si>
  <si>
    <t>the usefulness of pacing</t>
  </si>
  <si>
    <t>S-E-12-04</t>
  </si>
  <si>
    <t>infiltration system</t>
  </si>
  <si>
    <t>!-B-02-04</t>
  </si>
  <si>
    <t>scratchware manifesto</t>
  </si>
  <si>
    <t>SU-A-15-04</t>
  </si>
  <si>
    <t>completely ordinary attractors</t>
  </si>
  <si>
    <t>Solo Ultimate Episode B-15</t>
  </si>
  <si>
    <t>SU-B-15-00</t>
  </si>
  <si>
    <t>gorgeous gorge</t>
  </si>
  <si>
    <t>!-C-02-00</t>
  </si>
  <si>
    <t>destroyal</t>
  </si>
  <si>
    <t>S-A-13-00</t>
  </si>
  <si>
    <t>diactites and stalagonals</t>
  </si>
  <si>
    <t>SU-B-15-01</t>
  </si>
  <si>
    <t>maps of bounded rationality</t>
  </si>
  <si>
    <t>S-A-13-01</t>
  </si>
  <si>
    <t>bitcrushed seafoam</t>
  </si>
  <si>
    <t>!-C-02-01</t>
  </si>
  <si>
    <t>three on one</t>
  </si>
  <si>
    <t>SU-B-15-02</t>
  </si>
  <si>
    <t>passage</t>
  </si>
  <si>
    <t>S-A-13-02</t>
  </si>
  <si>
    <t>subtleties</t>
  </si>
  <si>
    <t>S-A-13-03</t>
  </si>
  <si>
    <t>overlap</t>
  </si>
  <si>
    <t>SU-B-15-03</t>
  </si>
  <si>
    <t>one thing after another</t>
  </si>
  <si>
    <t>!-C-02-02</t>
  </si>
  <si>
    <t>game over hell</t>
  </si>
  <si>
    <t>[!!] C++E++</t>
  </si>
  <si>
    <t>S-A-13-04</t>
  </si>
  <si>
    <t>toe-tapper</t>
  </si>
  <si>
    <t>S-B-13-00</t>
  </si>
  <si>
    <t>twisted sprint</t>
  </si>
  <si>
    <t>!-C-02-03</t>
  </si>
  <si>
    <t>death is not the end</t>
  </si>
  <si>
    <t>SU-B-15-04</t>
  </si>
  <si>
    <t>wizard mode</t>
  </si>
  <si>
    <t>[!!] O++C++</t>
  </si>
  <si>
    <t>S-B-13-01</t>
  </si>
  <si>
    <t>[???] G--O--C--</t>
  </si>
  <si>
    <t>spiral gyro</t>
  </si>
  <si>
    <t>!-C-02-04</t>
  </si>
  <si>
    <t>tone tattoo</t>
  </si>
  <si>
    <t>S-B-13-02</t>
  </si>
  <si>
    <t>jagabees</t>
  </si>
  <si>
    <t>Solo Ultimate Episode C-15</t>
  </si>
  <si>
    <t>SU-C-15-00</t>
  </si>
  <si>
    <t>elder moustache god</t>
  </si>
  <si>
    <t>!-D-02-00</t>
  </si>
  <si>
    <t>flow coma</t>
  </si>
  <si>
    <t>S-B-13-03</t>
  </si>
  <si>
    <t>rumpled slitscan</t>
  </si>
  <si>
    <t>S-B-13-04</t>
  </si>
  <si>
    <t>the algorithm</t>
  </si>
  <si>
    <t>SU-C-15-01</t>
  </si>
  <si>
    <t>blasterpiece</t>
  </si>
  <si>
    <t>!-D-02-01</t>
  </si>
  <si>
    <t>fear of enclosed spaces</t>
  </si>
  <si>
    <t>S-C-13-00</t>
  </si>
  <si>
    <t>y'all got that videoball?</t>
  </si>
  <si>
    <t>SU-C-15-02</t>
  </si>
  <si>
    <t>chamber sequence</t>
  </si>
  <si>
    <t>SU-C-15-03</t>
  </si>
  <si>
    <t>pits of death</t>
  </si>
  <si>
    <t>!-D-02-02</t>
  </si>
  <si>
    <t>S-C-13-01</t>
  </si>
  <si>
    <t>time is an axis</t>
  </si>
  <si>
    <t>sweeps</t>
  </si>
  <si>
    <t>S-C-13-02</t>
  </si>
  <si>
    <t>space station</t>
  </si>
  <si>
    <t>SU-C-15-04</t>
  </si>
  <si>
    <t>fleeting opportunities</t>
  </si>
  <si>
    <t>S-C-13-03</t>
  </si>
  <si>
    <t>arc minutes</t>
  </si>
  <si>
    <t>S-C-13-04</t>
  </si>
  <si>
    <t>inside the autonomous sensory meridian response reactor</t>
  </si>
  <si>
    <t>!-D-02-03</t>
  </si>
  <si>
    <t>full power side attack</t>
  </si>
  <si>
    <t>Solo Ultimate Episode D-15</t>
  </si>
  <si>
    <t>!-D-02-04</t>
  </si>
  <si>
    <t>glord almighty</t>
  </si>
  <si>
    <t>SU-D-15-00</t>
  </si>
  <si>
    <t>flubbyholes</t>
  </si>
  <si>
    <t>S-D-13-00</t>
  </si>
  <si>
    <t>the legend of column b</t>
  </si>
  <si>
    <t>SU-D-15-01</t>
  </si>
  <si>
    <t>too much go juice</t>
  </si>
  <si>
    <t>!-E-02-00</t>
  </si>
  <si>
    <t>glowing wireframe nonsense broth</t>
  </si>
  <si>
    <t>SU-D-15-02</t>
  </si>
  <si>
    <t>ninjas we have hurt on high</t>
  </si>
  <si>
    <t>S-D-13-01</t>
  </si>
  <si>
    <t>moving platform</t>
  </si>
  <si>
    <t>!-E-02-01</t>
  </si>
  <si>
    <t>deep breathing technique</t>
  </si>
  <si>
    <t>SU-D-15-03</t>
  </si>
  <si>
    <t>the oct</t>
  </si>
  <si>
    <t>S-D-13-02</t>
  </si>
  <si>
    <t>reload the program of misery</t>
  </si>
  <si>
    <t>SU-D-15-04</t>
  </si>
  <si>
    <t>something something the wings of icarus</t>
  </si>
  <si>
    <t>S-D-13-03</t>
  </si>
  <si>
    <t>machine aesthetic</t>
  </si>
  <si>
    <t>!-E-02-02</t>
  </si>
  <si>
    <t>turning against one's own person</t>
  </si>
  <si>
    <t>Solo Ultimate Episode E-15</t>
  </si>
  <si>
    <t>SU-E-15-00</t>
  </si>
  <si>
    <t>the creeper-upper</t>
  </si>
  <si>
    <t>SU-E-15-01</t>
  </si>
  <si>
    <t>murderorb</t>
  </si>
  <si>
    <t>S-D-13-04</t>
  </si>
  <si>
    <t>strata gem</t>
  </si>
  <si>
    <t>SU-E-15-02</t>
  </si>
  <si>
    <t>rocket workout</t>
  </si>
  <si>
    <t>SU-E-15-03</t>
  </si>
  <si>
    <t>the puzzler</t>
  </si>
  <si>
    <t>SU-E-15-04</t>
  </si>
  <si>
    <t>allpass filter</t>
  </si>
  <si>
    <t>!-E-02-03</t>
  </si>
  <si>
    <t>pac monster</t>
  </si>
  <si>
    <t>Solo Ultimate Episode A-16</t>
  </si>
  <si>
    <t>SU-A-16-00</t>
  </si>
  <si>
    <t>cryptic contamination</t>
  </si>
  <si>
    <t>SU-A-16-01</t>
  </si>
  <si>
    <t>symbolic processing</t>
  </si>
  <si>
    <t>!-E-02-04</t>
  </si>
  <si>
    <t>heist of the century</t>
  </si>
  <si>
    <t>SU-A-16-02</t>
  </si>
  <si>
    <t>floor tricks</t>
  </si>
  <si>
    <t>SU-A-16-03</t>
  </si>
  <si>
    <t>underpinning</t>
  </si>
  <si>
    <t>[????] G++T++O--C--</t>
  </si>
  <si>
    <t>S-E-13-00</t>
  </si>
  <si>
    <t>blocktoberfest</t>
  </si>
  <si>
    <t>SU-A-16-04</t>
  </si>
  <si>
    <t>death lorg</t>
  </si>
  <si>
    <t>!-A-03-00</t>
  </si>
  <si>
    <t>laminal voiceless alveolar non-sibilant fricative</t>
  </si>
  <si>
    <t>S-E-13-01</t>
  </si>
  <si>
    <t>that backward-looking mood</t>
  </si>
  <si>
    <t>Solo Ultimate Episode B-16</t>
  </si>
  <si>
    <t>SU-B-16-00</t>
  </si>
  <si>
    <t>smiles times</t>
  </si>
  <si>
    <t>!-A-03-01</t>
  </si>
  <si>
    <t>too close for comfort</t>
  </si>
  <si>
    <t>S-E-13-02</t>
  </si>
  <si>
    <t>squeeze play</t>
  </si>
  <si>
    <t>S-E-13-03</t>
  </si>
  <si>
    <t>nail biter</t>
  </si>
  <si>
    <t>!-A-03-02</t>
  </si>
  <si>
    <t>second cousin of pit of despair</t>
  </si>
  <si>
    <t>SU-B-16-01</t>
  </si>
  <si>
    <t>foresight</t>
  </si>
  <si>
    <t>S-E-13-04</t>
  </si>
  <si>
    <t>a thoroughly permuted scenario</t>
  </si>
  <si>
    <t>S-A-14-00</t>
  </si>
  <si>
    <t>SU-B-16-02</t>
  </si>
  <si>
    <t>the laser matrix</t>
  </si>
  <si>
    <t>inelegant</t>
  </si>
  <si>
    <t>!-A-03-03</t>
  </si>
  <si>
    <t>no escape</t>
  </si>
  <si>
    <t>!-A-03-04</t>
  </si>
  <si>
    <t>constantly haunted</t>
  </si>
  <si>
    <t>S-A-14-01</t>
  </si>
  <si>
    <t>terrain</t>
  </si>
  <si>
    <t>SU-B-16-03</t>
  </si>
  <si>
    <t>vats</t>
  </si>
  <si>
    <t>S-A-14-02</t>
  </si>
  <si>
    <t>random walks of kindness</t>
  </si>
  <si>
    <t>SU-B-16-04</t>
  </si>
  <si>
    <t>synthetic substitution</t>
  </si>
  <si>
    <t>S-A-14-03</t>
  </si>
  <si>
    <t>the mobile crowd</t>
  </si>
  <si>
    <t>Solo Ultimate Episode C-16</t>
  </si>
  <si>
    <t>SU-C-16-00</t>
  </si>
  <si>
    <t>tippy</t>
  </si>
  <si>
    <t>!-B-03-00</t>
  </si>
  <si>
    <t>inadequatulence</t>
  </si>
  <si>
    <t>!-B-03-01</t>
  </si>
  <si>
    <t>skip rope</t>
  </si>
  <si>
    <t>SU-C-16-01</t>
  </si>
  <si>
    <t>a bountain of work</t>
  </si>
  <si>
    <t>S-A-14-04</t>
  </si>
  <si>
    <t>gold rush</t>
  </si>
  <si>
    <t>SU-C-16-02</t>
  </si>
  <si>
    <t>brainer</t>
  </si>
  <si>
    <t>!-B-03-02</t>
  </si>
  <si>
    <t>somewhat of a shocker</t>
  </si>
  <si>
    <t>S-B-14-00</t>
  </si>
  <si>
    <t>steps</t>
  </si>
  <si>
    <t>SU-C-16-03</t>
  </si>
  <si>
    <t>the importance of walljumping facility</t>
  </si>
  <si>
    <t>Solo Ultimate Episode D-16</t>
  </si>
  <si>
    <t>!-B-03-03</t>
  </si>
  <si>
    <t>fatal ballet</t>
  </si>
  <si>
    <t>S-B-14-01</t>
  </si>
  <si>
    <t>SU-C-16-04</t>
  </si>
  <si>
    <t>pipe troubled</t>
  </si>
  <si>
    <t>boxen</t>
  </si>
  <si>
    <t>SU-D-16-00</t>
  </si>
  <si>
    <t>nostalgia for the absolute</t>
  </si>
  <si>
    <t>Solo Ultimate Episode E-16</t>
  </si>
  <si>
    <t>!-B-03-04</t>
  </si>
  <si>
    <t>past-Os</t>
  </si>
  <si>
    <t>SU-D-16-01</t>
  </si>
  <si>
    <t>kind of a downer</t>
  </si>
  <si>
    <t>S-B-14-02</t>
  </si>
  <si>
    <t>vaunt</t>
  </si>
  <si>
    <t>SU-D-16-02</t>
  </si>
  <si>
    <t>the dronies</t>
  </si>
  <si>
    <t>SU-D-16-03</t>
  </si>
  <si>
    <t>blaze of glory</t>
  </si>
  <si>
    <t>SU-D-16-04</t>
  </si>
  <si>
    <t>whirlwinded</t>
  </si>
  <si>
    <t>S-B-14-03</t>
  </si>
  <si>
    <t>acroblat</t>
  </si>
  <si>
    <t>Solo Ultimate Episode A-17</t>
  </si>
  <si>
    <t>!-C-03-00</t>
  </si>
  <si>
    <t>never tell me 'never tell me the odds'</t>
  </si>
  <si>
    <t>S-B-14-04</t>
  </si>
  <si>
    <t>lazorb drone</t>
  </si>
  <si>
    <t>SU-E-16-00</t>
  </si>
  <si>
    <t>outlined</t>
  </si>
  <si>
    <t>SU-E-16-01</t>
  </si>
  <si>
    <t>the chamber</t>
  </si>
  <si>
    <t>SU-E-16-02</t>
  </si>
  <si>
    <t>launch trailer</t>
  </si>
  <si>
    <t>S-C-14-00</t>
  </si>
  <si>
    <t>simplex</t>
  </si>
  <si>
    <t>Solo Ultimate Episode B-17</t>
  </si>
  <si>
    <t>!-C-03-01</t>
  </si>
  <si>
    <t>wild ride</t>
  </si>
  <si>
    <t>Solo Ultimate Episode C-17</t>
  </si>
  <si>
    <t>!-C-03-02</t>
  </si>
  <si>
    <t>S-C-14-01</t>
  </si>
  <si>
    <t>dark calculus</t>
  </si>
  <si>
    <t>skeletal fortress</t>
  </si>
  <si>
    <t>SU-E-16-03</t>
  </si>
  <si>
    <t>trouble fitting in</t>
  </si>
  <si>
    <t>SU-E-16-04</t>
  </si>
  <si>
    <t>fear of repeating 'fear of repeating yourself'</t>
  </si>
  <si>
    <t>Solo Ultimate Episode D-17</t>
  </si>
  <si>
    <t>!-C-03-03</t>
  </si>
  <si>
    <t>drowned by sight</t>
  </si>
  <si>
    <t>SU-A-17-00</t>
  </si>
  <si>
    <t>symbolic exemplar</t>
  </si>
  <si>
    <t>S-C-14-02</t>
  </si>
  <si>
    <t>tactical freakout</t>
  </si>
  <si>
    <t>S-C-14-03</t>
  </si>
  <si>
    <t>fantastically contrapted</t>
  </si>
  <si>
    <t>Solo Ultimate Episode E-17</t>
  </si>
  <si>
    <t>!-C-03-04</t>
  </si>
  <si>
    <t>i hope i shall arrive soonish</t>
  </si>
  <si>
    <t>SU-A-17-01</t>
  </si>
  <si>
    <t>the jump-master general</t>
  </si>
  <si>
    <t>S-C-14-04</t>
  </si>
  <si>
    <t>polyrhythmic pit</t>
  </si>
  <si>
    <t>SU-A-17-02</t>
  </si>
  <si>
    <t>sniper's den</t>
  </si>
  <si>
    <t>SU-A-17-03</t>
  </si>
  <si>
    <t>return of the meat tornado</t>
  </si>
  <si>
    <t>Solo Ultimate Episode A-18</t>
  </si>
  <si>
    <t>!-D-03-00</t>
  </si>
  <si>
    <t>eeny meeny mine-y moan</t>
  </si>
  <si>
    <t>S-D-14-00</t>
  </si>
  <si>
    <t>platten freak</t>
  </si>
  <si>
    <t>SU-A-17-04</t>
  </si>
  <si>
    <t>stop hitting yourself</t>
  </si>
  <si>
    <t>S-D-14-01</t>
  </si>
  <si>
    <t>glide</t>
  </si>
  <si>
    <t>Solo Ultimate Episode B-18</t>
  </si>
  <si>
    <t>!-D-03-01</t>
  </si>
  <si>
    <t>lustrations</t>
  </si>
  <si>
    <t>SU-B-17-00</t>
  </si>
  <si>
    <t>over-under</t>
  </si>
  <si>
    <t>S-D-14-02</t>
  </si>
  <si>
    <t>betting the hausen</t>
  </si>
  <si>
    <t>S-D-14-03</t>
  </si>
  <si>
    <t>Solo Ultimate Episode C-18</t>
  </si>
  <si>
    <t>!-D-03-02</t>
  </si>
  <si>
    <t>put a stamp on that and mail it to yourself</t>
  </si>
  <si>
    <t>platformonics</t>
  </si>
  <si>
    <t>SU-B-17-01</t>
  </si>
  <si>
    <t>von braun</t>
  </si>
  <si>
    <t>S-D-14-04</t>
  </si>
  <si>
    <t>fear of repeating yourself</t>
  </si>
  <si>
    <t>Solo Ultimate Episode D-18</t>
  </si>
  <si>
    <t>!-D-03-03</t>
  </si>
  <si>
    <t>centers of distraction</t>
  </si>
  <si>
    <t>SU-B-17-02</t>
  </si>
  <si>
    <t>evilocity</t>
  </si>
  <si>
    <t>S-E-14-00</t>
  </si>
  <si>
    <t>detunized gravity</t>
  </si>
  <si>
    <t>SU-B-17-03</t>
  </si>
  <si>
    <t>immortality project</t>
  </si>
  <si>
    <t>Solo Ultimate Episode E-18</t>
  </si>
  <si>
    <t>!-D-03-04</t>
  </si>
  <si>
    <t>nigh-impossible</t>
  </si>
  <si>
    <t>S-E-14-01</t>
  </si>
  <si>
    <t>shooting gallery</t>
  </si>
  <si>
    <t>SU-B-17-04</t>
  </si>
  <si>
    <t>sigma structure symphony</t>
  </si>
  <si>
    <t>S-E-14-02</t>
  </si>
  <si>
    <t>runcible</t>
  </si>
  <si>
    <t>S-E-14-03</t>
  </si>
  <si>
    <t>forgone accumulator</t>
  </si>
  <si>
    <t>Solo Ultimate Episode A-19</t>
  </si>
  <si>
    <t>!-E-03-00</t>
  </si>
  <si>
    <t>iterative deepening</t>
  </si>
  <si>
    <t>S-E-14-04</t>
  </si>
  <si>
    <t>symbolic act</t>
  </si>
  <si>
    <t>Solo Ultimate Episode B-19</t>
  </si>
  <si>
    <t>!-E-03-01</t>
  </si>
  <si>
    <t>robot command center</t>
  </si>
  <si>
    <t>SU-C-17-00</t>
  </si>
  <si>
    <t>circular circus</t>
  </si>
  <si>
    <t>SU-C-17-01</t>
  </si>
  <si>
    <t>exit strategy iii</t>
  </si>
  <si>
    <t>Solo Ultimate Episode C-19</t>
  </si>
  <si>
    <t>SU-C-17-02</t>
  </si>
  <si>
    <t>!-E-03-02</t>
  </si>
  <si>
    <t>septuple dipping</t>
  </si>
  <si>
    <t>compendium for literates</t>
  </si>
  <si>
    <t>S-A-15-00</t>
  </si>
  <si>
    <t>ripple mountain</t>
  </si>
  <si>
    <t>SU-C-17-03</t>
  </si>
  <si>
    <t>candy-wrapper artifact</t>
  </si>
  <si>
    <t>SU-C-17-04</t>
  </si>
  <si>
    <t>S-A-15-01</t>
  </si>
  <si>
    <t>composure</t>
  </si>
  <si>
    <t>speedrun dream</t>
  </si>
  <si>
    <t>SU-D-17-00</t>
  </si>
  <si>
    <t>opposing pairs</t>
  </si>
  <si>
    <t>S-A-15-02</t>
  </si>
  <si>
    <t>the gree</t>
  </si>
  <si>
    <t>SU-D-17-01</t>
  </si>
  <si>
    <t>last known valid context</t>
  </si>
  <si>
    <t>S-A-15-03</t>
  </si>
  <si>
    <t>neo tokyo</t>
  </si>
  <si>
    <t>S-A-15-04</t>
  </si>
  <si>
    <t>android architect</t>
  </si>
  <si>
    <t>SU-D-17-02</t>
  </si>
  <si>
    <t>napoleon blownapart</t>
  </si>
  <si>
    <t>SU-D-17-03</t>
  </si>
  <si>
    <t>this hyperbolic chamber is BIGGER THAN THE SUN</t>
  </si>
  <si>
    <t>S-B-15-00</t>
  </si>
  <si>
    <t>intelligent falling</t>
  </si>
  <si>
    <t>SU-D-17-04</t>
  </si>
  <si>
    <t>tragedy plus plus time</t>
  </si>
  <si>
    <t>S-B-15-01</t>
  </si>
  <si>
    <t>an irregular path</t>
  </si>
  <si>
    <t>Solo Ultimate Episode D-19</t>
  </si>
  <si>
    <t>!-E-03-03</t>
  </si>
  <si>
    <t>trials by error</t>
  </si>
  <si>
    <t>S-B-15-02</t>
  </si>
  <si>
    <t>unsteady</t>
  </si>
  <si>
    <t>SU-E-17-00</t>
  </si>
  <si>
    <t>progression</t>
  </si>
  <si>
    <t>S-B-15-03</t>
  </si>
  <si>
    <t>surprisingly unbounded awkwardness potential</t>
  </si>
  <si>
    <t>SU-E-17-01</t>
  </si>
  <si>
    <t>traffic patterns</t>
  </si>
  <si>
    <t>Solo Ultimate Episode E-19</t>
  </si>
  <si>
    <t>S-B-15-04</t>
  </si>
  <si>
    <t>!-E-03-04</t>
  </si>
  <si>
    <t>the lack of sound and the fury</t>
  </si>
  <si>
    <t>wicked weapons</t>
  </si>
  <si>
    <t>SU-E-17-02</t>
  </si>
  <si>
    <t>velocity of desire</t>
  </si>
  <si>
    <t>SU-E-17-03</t>
  </si>
  <si>
    <t>shunted</t>
  </si>
  <si>
    <t>S-C-15-00</t>
  </si>
  <si>
    <t>protuberances</t>
  </si>
  <si>
    <t>Solo Ultimate Episode X-00</t>
  </si>
  <si>
    <t>!-X-00-00</t>
  </si>
  <si>
    <t>regretrospective</t>
  </si>
  <si>
    <t>S-C-15-01</t>
  </si>
  <si>
    <t>float max</t>
  </si>
  <si>
    <t>SU-E-17-04</t>
  </si>
  <si>
    <t>S-C-15-02</t>
  </si>
  <si>
    <t>rocket observator</t>
  </si>
  <si>
    <t>ring around the rosenthal zero-point energy device</t>
  </si>
  <si>
    <t>Solo Ultimate Episode X-01</t>
  </si>
  <si>
    <t>S-C-15-03</t>
  </si>
  <si>
    <t>!-X-00-01</t>
  </si>
  <si>
    <t>machine precision</t>
  </si>
  <si>
    <t>wastrel</t>
  </si>
  <si>
    <t>SU-A-18-00</t>
  </si>
  <si>
    <t>hocus pocus</t>
  </si>
  <si>
    <t>S-C-15-04</t>
  </si>
  <si>
    <t>devious shoves</t>
  </si>
  <si>
    <t>SU-A-18-01</t>
  </si>
  <si>
    <t>that one damn piece</t>
  </si>
  <si>
    <t>SU-A-18-02</t>
  </si>
  <si>
    <t>superceded sequence breaker</t>
  </si>
  <si>
    <t>Solo Ultimate Episode X-02</t>
  </si>
  <si>
    <t>!-X-00-02</t>
  </si>
  <si>
    <t>S-D-15-00</t>
  </si>
  <si>
    <t>blocked</t>
  </si>
  <si>
    <t>photon phantoms</t>
  </si>
  <si>
    <t>SU-A-18-03</t>
  </si>
  <si>
    <t>anticipation</t>
  </si>
  <si>
    <t>S-D-15-01</t>
  </si>
  <si>
    <t>SU-A-18-04</t>
  </si>
  <si>
    <t>at the bottom of the well</t>
  </si>
  <si>
    <t>a fate worse than a fate worse than death</t>
  </si>
  <si>
    <t>S-D-15-02</t>
  </si>
  <si>
    <t>hot on the heels</t>
  </si>
  <si>
    <t>SU-B-18-00</t>
  </si>
  <si>
    <t>Solo Ultimate Episode X-03</t>
  </si>
  <si>
    <t>dimensional exploration</t>
  </si>
  <si>
    <t>!-X-00-03</t>
  </si>
  <si>
    <t>pho</t>
  </si>
  <si>
    <t>SU-B-18-01</t>
  </si>
  <si>
    <t>sneaking around</t>
  </si>
  <si>
    <t>S-D-15-03</t>
  </si>
  <si>
    <t>problematic cycle</t>
  </si>
  <si>
    <t>SU-B-18-02</t>
  </si>
  <si>
    <t>haunted mountain</t>
  </si>
  <si>
    <t>S-D-15-04</t>
  </si>
  <si>
    <t>SU-B-18-03</t>
  </si>
  <si>
    <t>supercomplexity</t>
  </si>
  <si>
    <t>photon finish</t>
  </si>
  <si>
    <t>Solo Ultimate Episode X-04</t>
  </si>
  <si>
    <t>!-X-00-04</t>
  </si>
  <si>
    <t>ultra klutz</t>
  </si>
  <si>
    <t>SU-B-18-04</t>
  </si>
  <si>
    <t>flightplanning</t>
  </si>
  <si>
    <t>Solo Ultimate Episode X-05</t>
  </si>
  <si>
    <t>!-X-01-00</t>
  </si>
  <si>
    <t>here comes the rain again</t>
  </si>
  <si>
    <t>SU-C-18-00</t>
  </si>
  <si>
    <t>warpwing</t>
  </si>
  <si>
    <t>Solo Ultimate Episode X-06</t>
  </si>
  <si>
    <t>!-X-01-01</t>
  </si>
  <si>
    <t>goofy footed</t>
  </si>
  <si>
    <t>SU-C-18-01</t>
  </si>
  <si>
    <t>slippy</t>
  </si>
  <si>
    <t>S-E-15-00</t>
  </si>
  <si>
    <t>smattered</t>
  </si>
  <si>
    <t>Solo Ultimate Episode X-07</t>
  </si>
  <si>
    <t>!-X-01-02</t>
  </si>
  <si>
    <t>imprism'd</t>
  </si>
  <si>
    <t>SU-C-18-02</t>
  </si>
  <si>
    <t>trapped in a pattern</t>
  </si>
  <si>
    <t>S-E-15-01</t>
  </si>
  <si>
    <t>reality leaves a lot to the imagination</t>
  </si>
  <si>
    <t>Solo Ultimate Episode X-08</t>
  </si>
  <si>
    <t>!-X-01-03</t>
  </si>
  <si>
    <t>hell hath fury</t>
  </si>
  <si>
    <t>SU-C-18-03</t>
  </si>
  <si>
    <t>S-E-15-02</t>
  </si>
  <si>
    <t>funhouse</t>
  </si>
  <si>
    <t>future unfolding</t>
  </si>
  <si>
    <t>SU-C-18-04</t>
  </si>
  <si>
    <t>logic gates</t>
  </si>
  <si>
    <t>S-E-15-03</t>
  </si>
  <si>
    <t>hellway</t>
  </si>
  <si>
    <t>SU-D-18-00</t>
  </si>
  <si>
    <t>praywalls</t>
  </si>
  <si>
    <t>S-E-15-04</t>
  </si>
  <si>
    <t>opening gambit</t>
  </si>
  <si>
    <t>Solo Ultimate Episode X-09</t>
  </si>
  <si>
    <t>!-X-01-04</t>
  </si>
  <si>
    <t>so like, what's an infinity zone?</t>
  </si>
  <si>
    <t>SU-D-18-01</t>
  </si>
  <si>
    <t>minimal cover</t>
  </si>
  <si>
    <t>SU-D-18-02</t>
  </si>
  <si>
    <t>type 1 critical contingent weapon</t>
  </si>
  <si>
    <t>SU-D-18-03</t>
  </si>
  <si>
    <t>serpentes</t>
  </si>
  <si>
    <t>SU-D-18-04</t>
  </si>
  <si>
    <t>wild language</t>
  </si>
  <si>
    <t>Solo Ultimate Episode X-10</t>
  </si>
  <si>
    <t>!-X-02-00</t>
  </si>
  <si>
    <t>say when ++</t>
  </si>
  <si>
    <t>SU-E-18-00</t>
  </si>
  <si>
    <t>zappity doodads</t>
  </si>
  <si>
    <t>S-A-16-00</t>
  </si>
  <si>
    <t>tentacly increnect</t>
  </si>
  <si>
    <t>Solo Ultimate Episode X-11</t>
  </si>
  <si>
    <t>!-X-02-01</t>
  </si>
  <si>
    <t>not so octopus</t>
  </si>
  <si>
    <t>SU-E-18-01</t>
  </si>
  <si>
    <t>go boldly</t>
  </si>
  <si>
    <t>SU-E-18-02</t>
  </si>
  <si>
    <t>list of inappropriate words</t>
  </si>
  <si>
    <t>S-A-16-01</t>
  </si>
  <si>
    <t>SU-E-18-03</t>
  </si>
  <si>
    <t>midpoint algorithm</t>
  </si>
  <si>
    <t>never stop</t>
  </si>
  <si>
    <t>SU-E-18-04</t>
  </si>
  <si>
    <t>the upwards stampede</t>
  </si>
  <si>
    <t>S-A-16-02</t>
  </si>
  <si>
    <t>a wrinkle in time</t>
  </si>
  <si>
    <t>SU-A-19-00</t>
  </si>
  <si>
    <t>malignant mountain</t>
  </si>
  <si>
    <t>SU-A-19-01</t>
  </si>
  <si>
    <t>the school for poetic computation</t>
  </si>
  <si>
    <t>S-A-16-03</t>
  </si>
  <si>
    <t>orbital habitat</t>
  </si>
  <si>
    <t>SU-A-19-02</t>
  </si>
  <si>
    <t>crouching tiger hidden wire</t>
  </si>
  <si>
    <t>Solo Ultimate Episode X-12</t>
  </si>
  <si>
    <t>!-X-02-02</t>
  </si>
  <si>
    <t>leave planet earth</t>
  </si>
  <si>
    <t>S-A-16-04</t>
  </si>
  <si>
    <t>unstructured play</t>
  </si>
  <si>
    <t>SU-A-19-03</t>
  </si>
  <si>
    <t>flying high</t>
  </si>
  <si>
    <t>SU-A-19-04</t>
  </si>
  <si>
    <t>some kind of alien cavern</t>
  </si>
  <si>
    <t>S-B-16-00</t>
  </si>
  <si>
    <t>squarez</t>
  </si>
  <si>
    <t>Solo Ultimate Episode X-13</t>
  </si>
  <si>
    <t>!-X-02-03</t>
  </si>
  <si>
    <t>surface extrapolator</t>
  </si>
  <si>
    <t>SU-B-19-00</t>
  </si>
  <si>
    <t>gaffe riot</t>
  </si>
  <si>
    <t>[!!!!] T++O++C++E++</t>
  </si>
  <si>
    <t>S-B-16-01</t>
  </si>
  <si>
    <t>semi-menacing</t>
  </si>
  <si>
    <t>SU-B-19-01</t>
  </si>
  <si>
    <t>gravity's ghost</t>
  </si>
  <si>
    <t>S-B-16-02</t>
  </si>
  <si>
    <t>fallen angel industrial park</t>
  </si>
  <si>
    <t>Solo Ultimate Episode X-14</t>
  </si>
  <si>
    <t>!-X-02-04</t>
  </si>
  <si>
    <t>suave and suffocated</t>
  </si>
  <si>
    <t>SU-B-19-02</t>
  </si>
  <si>
    <t>index out of bounds</t>
  </si>
  <si>
    <t>SU-B-19-03</t>
  </si>
  <si>
    <t>through the roof</t>
  </si>
  <si>
    <t>S-B-16-03</t>
  </si>
  <si>
    <t>lose the tail</t>
  </si>
  <si>
    <t>SU-B-19-04</t>
  </si>
  <si>
    <t>maelstrom'd</t>
  </si>
  <si>
    <t>S-B-16-04</t>
  </si>
  <si>
    <t>chock several blocks</t>
  </si>
  <si>
    <t>Solo Ultimate Episode X-15</t>
  </si>
  <si>
    <t>!-X-03-00</t>
  </si>
  <si>
    <t>self sabotage</t>
  </si>
  <si>
    <t>SU-C-19-00</t>
  </si>
  <si>
    <t>the outward spiral</t>
  </si>
  <si>
    <t>S-C-16-00</t>
  </si>
  <si>
    <t>curl noise</t>
  </si>
  <si>
    <t>SU-C-19-01</t>
  </si>
  <si>
    <t>the lost art of dreaming</t>
  </si>
  <si>
    <t>SU-C-19-02</t>
  </si>
  <si>
    <t>rocket rings</t>
  </si>
  <si>
    <t>S-C-16-01</t>
  </si>
  <si>
    <t>in an upwardly fashion</t>
  </si>
  <si>
    <t>S-C-16-02</t>
  </si>
  <si>
    <t>think about it</t>
  </si>
  <si>
    <t>Solo Ultimate Episode X-16</t>
  </si>
  <si>
    <t>!-X-03-01</t>
  </si>
  <si>
    <t>few mysteries solved in a year of contact</t>
  </si>
  <si>
    <t>SU-C-19-03</t>
  </si>
  <si>
    <t>thereof one must be silent</t>
  </si>
  <si>
    <t>S-C-16-03</t>
  </si>
  <si>
    <t>press your luck</t>
  </si>
  <si>
    <t>SU-C-19-04</t>
  </si>
  <si>
    <t>[!!] T++O--</t>
  </si>
  <si>
    <t>synchronized swimming</t>
  </si>
  <si>
    <t>Solo Ultimate Episode X-17</t>
  </si>
  <si>
    <t>!-X-03-02</t>
  </si>
  <si>
    <t>majesty shredding</t>
  </si>
  <si>
    <t>Solo Ultimate Episode X-18</t>
  </si>
  <si>
    <t>!-X-03-03</t>
  </si>
  <si>
    <t>return of the pitcher plant</t>
  </si>
  <si>
    <t>SU-D-19-00</t>
  </si>
  <si>
    <t>Solo Ultimate Episode X-19</t>
  </si>
  <si>
    <t>strategic strategy</t>
  </si>
  <si>
    <t>!-X-03-04</t>
  </si>
  <si>
    <t>S-C-16-04</t>
  </si>
  <si>
    <t>scorched earth</t>
  </si>
  <si>
    <t>incompatible override</t>
  </si>
  <si>
    <t>SU-D-19-01</t>
  </si>
  <si>
    <t>stepping on your own toes</t>
  </si>
  <si>
    <t>S-D-16-00</t>
  </si>
  <si>
    <t>of mice and men and evil ninjas</t>
  </si>
  <si>
    <t>S-D-16-01</t>
  </si>
  <si>
    <t>running out of headroom</t>
  </si>
  <si>
    <t>SU-D-19-02</t>
  </si>
  <si>
    <t>trickled pink</t>
  </si>
  <si>
    <t>SU-D-19-03</t>
  </si>
  <si>
    <t>S-D-16-02</t>
  </si>
  <si>
    <t>stimming</t>
  </si>
  <si>
    <t>hypnagogic</t>
  </si>
  <si>
    <t>SU-D-19-04</t>
  </si>
  <si>
    <t>the exit from hell</t>
  </si>
  <si>
    <t>S-D-16-03</t>
  </si>
  <si>
    <t>river hopping</t>
  </si>
  <si>
    <t>SU-E-19-00</t>
  </si>
  <si>
    <t>up in the air</t>
  </si>
  <si>
    <t>S-D-16-04</t>
  </si>
  <si>
    <t>bitrate reduction</t>
  </si>
  <si>
    <t>[????] G--T++O++C++</t>
  </si>
  <si>
    <t>[????] G++T--O++C++</t>
  </si>
  <si>
    <t>SU-E-19-01</t>
  </si>
  <si>
    <t>mine control</t>
  </si>
  <si>
    <t>S-E-16-00</t>
  </si>
  <si>
    <t>riding the rail</t>
  </si>
  <si>
    <t>S-E-16-01</t>
  </si>
  <si>
    <t>world's greatest evil robotic cookie monster</t>
  </si>
  <si>
    <t>S-E-16-02</t>
  </si>
  <si>
    <t>tresher</t>
  </si>
  <si>
    <t>SU-E-19-02</t>
  </si>
  <si>
    <t>pearl diver</t>
  </si>
  <si>
    <t>SU-E-19-03</t>
  </si>
  <si>
    <t>intergalactic iconography</t>
  </si>
  <si>
    <t>S-E-16-03</t>
  </si>
  <si>
    <t>leapfrog</t>
  </si>
  <si>
    <t>S-E-16-04</t>
  </si>
  <si>
    <t>feral concrete</t>
  </si>
  <si>
    <t>SU-E-19-04</t>
  </si>
  <si>
    <t>S-A-17-00</t>
  </si>
  <si>
    <t>end sinister</t>
  </si>
  <si>
    <t>tantalization</t>
  </si>
  <si>
    <t>S-A-17-01</t>
  </si>
  <si>
    <t>clever girl</t>
  </si>
  <si>
    <t>S-A-17-02</t>
  </si>
  <si>
    <t>reduced degrees of freedom</t>
  </si>
  <si>
    <t>SU-X-00-00</t>
  </si>
  <si>
    <t>bait</t>
  </si>
  <si>
    <t>S-A-17-03</t>
  </si>
  <si>
    <t>block party</t>
  </si>
  <si>
    <t>SL-A-00-00</t>
  </si>
  <si>
    <t>arc</t>
  </si>
  <si>
    <t>S-A-17-04</t>
  </si>
  <si>
    <t>SU-X-00-01</t>
  </si>
  <si>
    <t>house of ten axis</t>
  </si>
  <si>
    <t>the most bog-standard laser-chimney you've ever seen</t>
  </si>
  <si>
    <t>SL-A-00-01</t>
  </si>
  <si>
    <t>take the easy way out</t>
  </si>
  <si>
    <t>SL-A-00-02</t>
  </si>
  <si>
    <t>orbital</t>
  </si>
  <si>
    <t>SL-A-00-03</t>
  </si>
  <si>
    <t>what the</t>
  </si>
  <si>
    <t>SL-A-00-04</t>
  </si>
  <si>
    <t>all about thwumps</t>
  </si>
  <si>
    <t>SL-B-00-00</t>
  </si>
  <si>
    <t>rooted</t>
  </si>
  <si>
    <t>SL-B-00-01</t>
  </si>
  <si>
    <t>underground storage facility</t>
  </si>
  <si>
    <t>SL-B-00-02</t>
  </si>
  <si>
    <t>ups and downs</t>
  </si>
  <si>
    <t>S-B-17-00</t>
  </si>
  <si>
    <t>SL-B-00-03</t>
  </si>
  <si>
    <t>abandoned tower cavern fragment</t>
  </si>
  <si>
    <t>the machine</t>
  </si>
  <si>
    <t>SL-B-00-04</t>
  </si>
  <si>
    <t>SU-X-00-02</t>
  </si>
  <si>
    <t>suicidal lust for gold</t>
  </si>
  <si>
    <t>the sprint pit</t>
  </si>
  <si>
    <t>SL-C-00-00</t>
  </si>
  <si>
    <t>the thing that only eats ninjas</t>
  </si>
  <si>
    <t>SL-C-00-01</t>
  </si>
  <si>
    <t>honey bomb</t>
  </si>
  <si>
    <t>SL-C-00-02</t>
  </si>
  <si>
    <t>acrophobe</t>
  </si>
  <si>
    <t>SL-C-00-03</t>
  </si>
  <si>
    <t>build that momentum!</t>
  </si>
  <si>
    <t>SL-C-00-04</t>
  </si>
  <si>
    <t>hairpin turns</t>
  </si>
  <si>
    <t>S-B-17-01</t>
  </si>
  <si>
    <t>three increments from hooligan status</t>
  </si>
  <si>
    <t>SL-D-00-00</t>
  </si>
  <si>
    <t>megamine</t>
  </si>
  <si>
    <t>SL-D-00-01</t>
  </si>
  <si>
    <t>rotor</t>
  </si>
  <si>
    <t>SL-D-00-02</t>
  </si>
  <si>
    <t>cutting in</t>
  </si>
  <si>
    <t>SU-X-00-03</t>
  </si>
  <si>
    <t>SL-D-00-03</t>
  </si>
  <si>
    <t>simplicity</t>
  </si>
  <si>
    <t>SL-D-00-04</t>
  </si>
  <si>
    <t>high water line</t>
  </si>
  <si>
    <t>deja FFFFUUUU</t>
  </si>
  <si>
    <t>SL-E-00-00</t>
  </si>
  <si>
    <t>stumbleine</t>
  </si>
  <si>
    <t>SL-E-00-01</t>
  </si>
  <si>
    <t>slick</t>
  </si>
  <si>
    <t>SL-E-00-02</t>
  </si>
  <si>
    <t>mugen</t>
  </si>
  <si>
    <t>S-B-17-02</t>
  </si>
  <si>
    <t>semantic loops</t>
  </si>
  <si>
    <t>SL-E-00-03</t>
  </si>
  <si>
    <t>trance gate</t>
  </si>
  <si>
    <t>SL-E-00-04</t>
  </si>
  <si>
    <t>superliminal futura</t>
  </si>
  <si>
    <t>SL-A-01-00</t>
  </si>
  <si>
    <t>learning to fly</t>
  </si>
  <si>
    <t>SL-A-01-01</t>
  </si>
  <si>
    <t>come back zinc!</t>
  </si>
  <si>
    <t>SL-A-01-02</t>
  </si>
  <si>
    <t>suspension bridge</t>
  </si>
  <si>
    <t>SL-A-01-03</t>
  </si>
  <si>
    <t>bullish on gold</t>
  </si>
  <si>
    <t>SU-X-00-04</t>
  </si>
  <si>
    <t>enemies closer</t>
  </si>
  <si>
    <t>SL-A-01-04</t>
  </si>
  <si>
    <t>S-B-17-03</t>
  </si>
  <si>
    <t>tighten up tighter</t>
  </si>
  <si>
    <t>target lock</t>
  </si>
  <si>
    <t>SL-B-01-00</t>
  </si>
  <si>
    <t>hanging gardens</t>
  </si>
  <si>
    <t>SL-B-01-01</t>
  </si>
  <si>
    <t>slipgate complex</t>
  </si>
  <si>
    <t>SL-B-01-02</t>
  </si>
  <si>
    <t>figure ocho</t>
  </si>
  <si>
    <t>SL-B-01-03</t>
  </si>
  <si>
    <t>up and around</t>
  </si>
  <si>
    <t>SL-B-01-04</t>
  </si>
  <si>
    <t>fool's gold</t>
  </si>
  <si>
    <t>SL-C-01-00</t>
  </si>
  <si>
    <t>crop rectangles</t>
  </si>
  <si>
    <t>S-B-17-04</t>
  </si>
  <si>
    <t>manifest</t>
  </si>
  <si>
    <t>SL-C-01-01</t>
  </si>
  <si>
    <t>nivoc</t>
  </si>
  <si>
    <t>SL-C-01-02</t>
  </si>
  <si>
    <t>hallway to heck</t>
  </si>
  <si>
    <t>SL-C-01-03</t>
  </si>
  <si>
    <t>a sinister undercurrent</t>
  </si>
  <si>
    <t>SL-C-01-04</t>
  </si>
  <si>
    <t>compound fracture</t>
  </si>
  <si>
    <t>SU-X-01-00</t>
  </si>
  <si>
    <t>SL-D-01-00</t>
  </si>
  <si>
    <t>attention capture</t>
  </si>
  <si>
    <t>heap sort</t>
  </si>
  <si>
    <t>[!!!!] G--O++C++E++</t>
  </si>
  <si>
    <t>[???] G--O++C++</t>
  </si>
  <si>
    <t>SU-X-01-01</t>
  </si>
  <si>
    <t>SL-D-01-01</t>
  </si>
  <si>
    <t>vertebrae</t>
  </si>
  <si>
    <t>ending riddle</t>
  </si>
  <si>
    <t>SL-D-01-02</t>
  </si>
  <si>
    <t>dashed hopes</t>
  </si>
  <si>
    <t>SL-D-01-03</t>
  </si>
  <si>
    <t>meerschaum</t>
  </si>
  <si>
    <t>SL-D-01-04</t>
  </si>
  <si>
    <t>industrial zone 4</t>
  </si>
  <si>
    <t>SL-E-01-00</t>
  </si>
  <si>
    <t>spin-a-rama</t>
  </si>
  <si>
    <t>SL-E-01-01</t>
  </si>
  <si>
    <t>take several pills</t>
  </si>
  <si>
    <t>S-C-17-00</t>
  </si>
  <si>
    <t>SL-E-01-02</t>
  </si>
  <si>
    <t>x-over</t>
  </si>
  <si>
    <t>able to leap tall robots in a single bound</t>
  </si>
  <si>
    <t>SL-E-01-03</t>
  </si>
  <si>
    <t>brownian motion</t>
  </si>
  <si>
    <t>SL-E-01-04</t>
  </si>
  <si>
    <t>bifurcation</t>
  </si>
  <si>
    <t>SL-A-02-00</t>
  </si>
  <si>
    <t>who dat ninja</t>
  </si>
  <si>
    <t>SL-A-02-01</t>
  </si>
  <si>
    <t>mechazawa</t>
  </si>
  <si>
    <t>S-C-17-01</t>
  </si>
  <si>
    <t>SU-X-01-02</t>
  </si>
  <si>
    <t>SL-A-02-02</t>
  </si>
  <si>
    <t>cups</t>
  </si>
  <si>
    <t>lurid details</t>
  </si>
  <si>
    <t>moses supposes</t>
  </si>
  <si>
    <t>SL-A-02-03</t>
  </si>
  <si>
    <t>evanesce</t>
  </si>
  <si>
    <t>SL-A-02-04</t>
  </si>
  <si>
    <t>bamboo battle</t>
  </si>
  <si>
    <t>SL-B-02-00</t>
  </si>
  <si>
    <t>baby steps</t>
  </si>
  <si>
    <t>SL-B-02-01</t>
  </si>
  <si>
    <t>hand solo</t>
  </si>
  <si>
    <t>SL-B-02-02</t>
  </si>
  <si>
    <t>moving target</t>
  </si>
  <si>
    <t>SL-B-02-03</t>
  </si>
  <si>
    <t>the art of negotiation</t>
  </si>
  <si>
    <t>SL-B-02-04</t>
  </si>
  <si>
    <t>consumer x</t>
  </si>
  <si>
    <t>S-C-17-02</t>
  </si>
  <si>
    <t>bouncy, trouncy, flouncy, pouncy fun</t>
  </si>
  <si>
    <t>SL-C-02-00</t>
  </si>
  <si>
    <t>hold it</t>
  </si>
  <si>
    <t>SL-C-02-01</t>
  </si>
  <si>
    <t>illusory</t>
  </si>
  <si>
    <t>SL-C-02-02</t>
  </si>
  <si>
    <t>SU-X-01-03</t>
  </si>
  <si>
    <t>whomping</t>
  </si>
  <si>
    <t>core blue</t>
  </si>
  <si>
    <t>SL-C-02-03</t>
  </si>
  <si>
    <t>leaps and bounds</t>
  </si>
  <si>
    <t>SL-C-02-04</t>
  </si>
  <si>
    <t>downtown rush hour</t>
  </si>
  <si>
    <t>S-C-17-03</t>
  </si>
  <si>
    <t>vorb roblon</t>
  </si>
  <si>
    <t>SL-D-02-00</t>
  </si>
  <si>
    <t>mincome arcology</t>
  </si>
  <si>
    <t>SL-D-02-01</t>
  </si>
  <si>
    <t>elevation</t>
  </si>
  <si>
    <t>SL-D-02-02</t>
  </si>
  <si>
    <t>vertical theory</t>
  </si>
  <si>
    <t>SL-D-02-03</t>
  </si>
  <si>
    <t>SU-X-01-04</t>
  </si>
  <si>
    <t>soul skimmer</t>
  </si>
  <si>
    <t>an embarrassment of switches</t>
  </si>
  <si>
    <t>S-C-17-04</t>
  </si>
  <si>
    <t>cyber dungeon quest</t>
  </si>
  <si>
    <t>SL-D-02-04</t>
  </si>
  <si>
    <t>spin class</t>
  </si>
  <si>
    <t>SL-E-02-00</t>
  </si>
  <si>
    <t>plus pit</t>
  </si>
  <si>
    <t>SL-E-02-01</t>
  </si>
  <si>
    <t>pokeyman</t>
  </si>
  <si>
    <t>SL-E-02-02</t>
  </si>
  <si>
    <t>please sir, can i not have another?</t>
  </si>
  <si>
    <t>SL-E-02-03</t>
  </si>
  <si>
    <t>red light/red light</t>
  </si>
  <si>
    <t>S-D-17-00</t>
  </si>
  <si>
    <t>SL-E-02-04</t>
  </si>
  <si>
    <t>perp-plexed</t>
  </si>
  <si>
    <t>blern!</t>
  </si>
  <si>
    <t>SL-A-03-00</t>
  </si>
  <si>
    <t>honeyed</t>
  </si>
  <si>
    <t>SL-A-03-01</t>
  </si>
  <si>
    <t>you'll die if you try</t>
  </si>
  <si>
    <t>SL-A-03-02</t>
  </si>
  <si>
    <t>propellorhead</t>
  </si>
  <si>
    <t>SL-A-03-03</t>
  </si>
  <si>
    <t>S-D-17-01</t>
  </si>
  <si>
    <t>SU-X-02-00</t>
  </si>
  <si>
    <t>sundry jargons</t>
  </si>
  <si>
    <t>retracer</t>
  </si>
  <si>
    <t>the easy way</t>
  </si>
  <si>
    <t>SL-A-03-04</t>
  </si>
  <si>
    <t>optimizer</t>
  </si>
  <si>
    <t>SL-B-03-00</t>
  </si>
  <si>
    <t>ninja's first walljump</t>
  </si>
  <si>
    <t>SL-B-03-01</t>
  </si>
  <si>
    <t>drone race</t>
  </si>
  <si>
    <t>SU-X-02-01</t>
  </si>
  <si>
    <t>fly pods</t>
  </si>
  <si>
    <t>SL-B-03-02</t>
  </si>
  <si>
    <t>xenopool</t>
  </si>
  <si>
    <t>SL-B-03-03</t>
  </si>
  <si>
    <t>below the root</t>
  </si>
  <si>
    <t>SL-B-03-04</t>
  </si>
  <si>
    <t>optical smattering</t>
  </si>
  <si>
    <t>S-D-17-02</t>
  </si>
  <si>
    <t>hexagonal honey trap</t>
  </si>
  <si>
    <t>SL-C-03-00</t>
  </si>
  <si>
    <t>comfort level</t>
  </si>
  <si>
    <t>SL-C-03-01</t>
  </si>
  <si>
    <t>sphere of existence</t>
  </si>
  <si>
    <t>SL-C-03-02</t>
  </si>
  <si>
    <t>tailgater</t>
  </si>
  <si>
    <t>SL-C-03-03</t>
  </si>
  <si>
    <t>step on a crack, break your ninja's back</t>
  </si>
  <si>
    <t>SL-C-03-04</t>
  </si>
  <si>
    <t>box-shaped heart</t>
  </si>
  <si>
    <t>S-D-17-03</t>
  </si>
  <si>
    <t>multipular staged operation</t>
  </si>
  <si>
    <t>SU-X-02-02</t>
  </si>
  <si>
    <t>SL-D-03-00</t>
  </si>
  <si>
    <t>GL_LINE_STIPPLE(SP_REMIX)</t>
  </si>
  <si>
    <t>checkmate</t>
  </si>
  <si>
    <t>SL-D-03-01</t>
  </si>
  <si>
    <t>decoder ring</t>
  </si>
  <si>
    <t>SL-D-03-02</t>
  </si>
  <si>
    <t>the jeezly</t>
  </si>
  <si>
    <t>SL-D-03-03</t>
  </si>
  <si>
    <t>return trip</t>
  </si>
  <si>
    <t>SL-D-03-04</t>
  </si>
  <si>
    <t>n-key kong</t>
  </si>
  <si>
    <t>S-D-17-04</t>
  </si>
  <si>
    <t>SL-E-03-00</t>
  </si>
  <si>
    <t>possibly impossible</t>
  </si>
  <si>
    <t>outrun</t>
  </si>
  <si>
    <t>SL-E-03-01</t>
  </si>
  <si>
    <t>refactory</t>
  </si>
  <si>
    <t>SL-E-03-02</t>
  </si>
  <si>
    <t>there for the taking</t>
  </si>
  <si>
    <t>SL-E-03-03</t>
  </si>
  <si>
    <t>by will alone</t>
  </si>
  <si>
    <t>SL-E-03-04</t>
  </si>
  <si>
    <t>a daring daylight raid</t>
  </si>
  <si>
    <t>SU-X-02-03</t>
  </si>
  <si>
    <t>helmet fire</t>
  </si>
  <si>
    <t>SL-A-04-00</t>
  </si>
  <si>
    <t>effervescence</t>
  </si>
  <si>
    <t>SL-A-04-01</t>
  </si>
  <si>
    <t>old-school like a sysop in high-tops</t>
  </si>
  <si>
    <t>SL-A-04-02</t>
  </si>
  <si>
    <t>superstructured</t>
  </si>
  <si>
    <t>SL-A-04-03</t>
  </si>
  <si>
    <t>knot funny</t>
  </si>
  <si>
    <t>SL-A-04-04</t>
  </si>
  <si>
    <t>asterisky</t>
  </si>
  <si>
    <t>SL-B-04-00</t>
  </si>
  <si>
    <t>the bends</t>
  </si>
  <si>
    <t>SL-B-04-01</t>
  </si>
  <si>
    <t>variable aitch</t>
  </si>
  <si>
    <t>SL-B-04-02</t>
  </si>
  <si>
    <t>coprocessor</t>
  </si>
  <si>
    <t>SL-B-04-03</t>
  </si>
  <si>
    <t>kohoku</t>
  </si>
  <si>
    <t>SU-X-02-04</t>
  </si>
  <si>
    <t>losing ground</t>
  </si>
  <si>
    <t>SL-B-04-04</t>
  </si>
  <si>
    <t>ninja's first whatever the hell that is</t>
  </si>
  <si>
    <t>SL-C-04-00</t>
  </si>
  <si>
    <t>under the sea</t>
  </si>
  <si>
    <t>SL-C-04-01</t>
  </si>
  <si>
    <t>O my</t>
  </si>
  <si>
    <t>SL-C-04-02</t>
  </si>
  <si>
    <t>maas</t>
  </si>
  <si>
    <t>SL-C-04-03</t>
  </si>
  <si>
    <t>ka-razy</t>
  </si>
  <si>
    <t>SL-C-04-04</t>
  </si>
  <si>
    <t>danger dance B</t>
  </si>
  <si>
    <t>SL-D-04-00</t>
  </si>
  <si>
    <t>a bit gold-fashioned</t>
  </si>
  <si>
    <t>SL-D-04-01</t>
  </si>
  <si>
    <t>out of the blue 2</t>
  </si>
  <si>
    <t>SL-D-04-02</t>
  </si>
  <si>
    <t>starscreams</t>
  </si>
  <si>
    <t>SL-D-04-03</t>
  </si>
  <si>
    <t>straylight axis</t>
  </si>
  <si>
    <t>SL-D-04-04</t>
  </si>
  <si>
    <t>data base</t>
  </si>
  <si>
    <t>SU-X-03-00</t>
  </si>
  <si>
    <t>S-E-17-00</t>
  </si>
  <si>
    <t>thrice shafted</t>
  </si>
  <si>
    <t>SL-E-04-00</t>
  </si>
  <si>
    <t>medium-sized shop of horrors</t>
  </si>
  <si>
    <t>jinx malloy</t>
  </si>
  <si>
    <t>SL-E-04-01</t>
  </si>
  <si>
    <t>mazemerizing</t>
  </si>
  <si>
    <t>SL-E-04-02</t>
  </si>
  <si>
    <t>the pit and the n-dulum</t>
  </si>
  <si>
    <t>SL-E-04-03</t>
  </si>
  <si>
    <t>escarpment</t>
  </si>
  <si>
    <t>SL-E-04-04</t>
  </si>
  <si>
    <t>all your base are belong to their respective owners</t>
  </si>
  <si>
    <t>SL-A-05-00</t>
  </si>
  <si>
    <t>pale grey sky</t>
  </si>
  <si>
    <t>SL-A-05-01</t>
  </si>
  <si>
    <t>let's hope the giant bees are on vacation</t>
  </si>
  <si>
    <t>S-E-17-01</t>
  </si>
  <si>
    <t>when not to jump</t>
  </si>
  <si>
    <t>SL-A-05-02</t>
  </si>
  <si>
    <t>fields, endless fields..</t>
  </si>
  <si>
    <t>SU-X-03-01</t>
  </si>
  <si>
    <t>disasterisk</t>
  </si>
  <si>
    <t>SL-A-05-03</t>
  </si>
  <si>
    <t>ninja's first balancing act</t>
  </si>
  <si>
    <t>SL-A-05-04</t>
  </si>
  <si>
    <t>exciting opportunities for advancement</t>
  </si>
  <si>
    <t>SL-B-05-00</t>
  </si>
  <si>
    <t>stop all the downloadin'</t>
  </si>
  <si>
    <t>S-E-17-02</t>
  </si>
  <si>
    <t>cinnabomb</t>
  </si>
  <si>
    <t>SL-B-05-01</t>
  </si>
  <si>
    <t>dead end</t>
  </si>
  <si>
    <t>SL-B-05-02</t>
  </si>
  <si>
    <t>o gymru</t>
  </si>
  <si>
    <t>SL-B-05-03</t>
  </si>
  <si>
    <t>near-death experiences</t>
  </si>
  <si>
    <t>SL-B-05-04</t>
  </si>
  <si>
    <t>concentric</t>
  </si>
  <si>
    <t>SL-C-05-00</t>
  </si>
  <si>
    <t>n-tropy</t>
  </si>
  <si>
    <t>S-E-17-03</t>
  </si>
  <si>
    <t>master exploder</t>
  </si>
  <si>
    <t>SL-C-05-01</t>
  </si>
  <si>
    <t>lithium-ionized</t>
  </si>
  <si>
    <t>SL-C-05-02</t>
  </si>
  <si>
    <t>dead ends</t>
  </si>
  <si>
    <t>SL-C-05-03</t>
  </si>
  <si>
    <t>underground</t>
  </si>
  <si>
    <t>SL-C-05-04</t>
  </si>
  <si>
    <t>electric avenue</t>
  </si>
  <si>
    <t>SL-D-05-00</t>
  </si>
  <si>
    <t>S-E-17-04</t>
  </si>
  <si>
    <t>abject terror</t>
  </si>
  <si>
    <t>fort awesome</t>
  </si>
  <si>
    <t>SL-D-05-01</t>
  </si>
  <si>
    <t>neuroscan</t>
  </si>
  <si>
    <t>SL-D-05-02</t>
  </si>
  <si>
    <t>avoidance tactic</t>
  </si>
  <si>
    <t>SU-X-03-02</t>
  </si>
  <si>
    <t>SL-D-05-03</t>
  </si>
  <si>
    <t>focused</t>
  </si>
  <si>
    <t>fine-toothed comb-over</t>
  </si>
  <si>
    <t>S-A-18-00</t>
  </si>
  <si>
    <t>the other other tick</t>
  </si>
  <si>
    <t>SL-D-05-04</t>
  </si>
  <si>
    <t>glutney</t>
  </si>
  <si>
    <t>SL-E-05-00</t>
  </si>
  <si>
    <t>control</t>
  </si>
  <si>
    <t>SL-E-05-01</t>
  </si>
  <si>
    <t>superliminal x</t>
  </si>
  <si>
    <t>SL-E-05-02</t>
  </si>
  <si>
    <t>S-A-18-01</t>
  </si>
  <si>
    <t>map fragment</t>
  </si>
  <si>
    <t>loopy</t>
  </si>
  <si>
    <t>SL-E-05-03</t>
  </si>
  <si>
    <t>SU-X-03-03</t>
  </si>
  <si>
    <t>neural net</t>
  </si>
  <si>
    <t>squiggle chase</t>
  </si>
  <si>
    <t>SL-E-05-04</t>
  </si>
  <si>
    <t>die trying</t>
  </si>
  <si>
    <t>SL-A-06-00</t>
  </si>
  <si>
    <t>everything i long for</t>
  </si>
  <si>
    <t>S-A-18-02</t>
  </si>
  <si>
    <t>mission understatement</t>
  </si>
  <si>
    <t>SL-A-06-01</t>
  </si>
  <si>
    <t>hex sick</t>
  </si>
  <si>
    <t>SL-A-06-02</t>
  </si>
  <si>
    <t>the pits</t>
  </si>
  <si>
    <t>SL-A-06-03</t>
  </si>
  <si>
    <t>evac d</t>
  </si>
  <si>
    <t>SL-A-06-04</t>
  </si>
  <si>
    <t>SU-X-03-04</t>
  </si>
  <si>
    <t>deft punk</t>
  </si>
  <si>
    <t>every time i wake</t>
  </si>
  <si>
    <t>S-A-18-03</t>
  </si>
  <si>
    <t>upwardly mobile</t>
  </si>
  <si>
    <t>SL-B-06-00</t>
  </si>
  <si>
    <t>the honey tree</t>
  </si>
  <si>
    <t>SL-B-06-01</t>
  </si>
  <si>
    <t>death by misadventure</t>
  </si>
  <si>
    <t>SL-B-06-02</t>
  </si>
  <si>
    <t>pontifex</t>
  </si>
  <si>
    <t>SL-B-06-03</t>
  </si>
  <si>
    <t>the perfectra</t>
  </si>
  <si>
    <t>S-A-18-04</t>
  </si>
  <si>
    <t>meditations in an emergency</t>
  </si>
  <si>
    <t>SL-B-06-04</t>
  </si>
  <si>
    <t>particulate</t>
  </si>
  <si>
    <t>SL-C-06-00</t>
  </si>
  <si>
    <t>to blave</t>
  </si>
  <si>
    <t>SL-C-06-01</t>
  </si>
  <si>
    <t>stung</t>
  </si>
  <si>
    <t>S-B-18-00</t>
  </si>
  <si>
    <t>the devil's plaything</t>
  </si>
  <si>
    <t>S-B-18-01</t>
  </si>
  <si>
    <t>one too many dramatic flourishes</t>
  </si>
  <si>
    <t>SL-C-06-02</t>
  </si>
  <si>
    <t>candy dish</t>
  </si>
  <si>
    <t>SL-C-06-03</t>
  </si>
  <si>
    <t>majestic</t>
  </si>
  <si>
    <t>SU-X-04-00</t>
  </si>
  <si>
    <t>light show</t>
  </si>
  <si>
    <t>SL-C-06-04</t>
  </si>
  <si>
    <t>put on your dancing shoes</t>
  </si>
  <si>
    <t>SL-D-06-00</t>
  </si>
  <si>
    <t>oldschool like aztecs but new in other aspects</t>
  </si>
  <si>
    <t>SL-D-06-01</t>
  </si>
  <si>
    <t>the jeezster</t>
  </si>
  <si>
    <t>SL-D-06-02</t>
  </si>
  <si>
    <t>sands of time</t>
  </si>
  <si>
    <t>SL-D-06-03</t>
  </si>
  <si>
    <t>good as gold</t>
  </si>
  <si>
    <t>S-B-18-02</t>
  </si>
  <si>
    <t>orthogonal axes</t>
  </si>
  <si>
    <t>SL-D-06-04</t>
  </si>
  <si>
    <t>the name of the rose</t>
  </si>
  <si>
    <t>SL-E-06-00</t>
  </si>
  <si>
    <t>skyfires</t>
  </si>
  <si>
    <t>SL-E-06-01</t>
  </si>
  <si>
    <t>SU-X-04-01</t>
  </si>
  <si>
    <t>dances with rockets</t>
  </si>
  <si>
    <t>one million billionth of a millisecond</t>
  </si>
  <si>
    <t>SL-E-06-02</t>
  </si>
  <si>
    <t>integument</t>
  </si>
  <si>
    <t>SL-E-06-03</t>
  </si>
  <si>
    <t>methodical A</t>
  </si>
  <si>
    <t>SL-E-06-04</t>
  </si>
  <si>
    <t>the ultimate</t>
  </si>
  <si>
    <t>SL-A-07-00</t>
  </si>
  <si>
    <t>obstacle cores</t>
  </si>
  <si>
    <t>SL-A-07-01</t>
  </si>
  <si>
    <t>ninja's first temptation</t>
  </si>
  <si>
    <t>SL-A-07-02</t>
  </si>
  <si>
    <t>b-steps</t>
  </si>
  <si>
    <t>SL-A-07-03</t>
  </si>
  <si>
    <t>stimulant</t>
  </si>
  <si>
    <t>SL-A-07-04</t>
  </si>
  <si>
    <t>extremely cross</t>
  </si>
  <si>
    <t>SL-B-07-00</t>
  </si>
  <si>
    <t>billesque</t>
  </si>
  <si>
    <t>SL-B-07-01</t>
  </si>
  <si>
    <t>tricksy</t>
  </si>
  <si>
    <t>S-B-18-03</t>
  </si>
  <si>
    <t>superliminal++</t>
  </si>
  <si>
    <t>SL-B-07-02</t>
  </si>
  <si>
    <t>hampered</t>
  </si>
  <si>
    <t>SL-B-07-03</t>
  </si>
  <si>
    <t>hidey holes</t>
  </si>
  <si>
    <t>SU-X-04-02</t>
  </si>
  <si>
    <t>SL-B-07-04</t>
  </si>
  <si>
    <t>license to kill yourself</t>
  </si>
  <si>
    <t>de vermis mysteriis</t>
  </si>
  <si>
    <t>SL-C-07-00</t>
  </si>
  <si>
    <t>the jackpot</t>
  </si>
  <si>
    <t>S-B-18-04</t>
  </si>
  <si>
    <t>mikado</t>
  </si>
  <si>
    <t>SL-C-07-01</t>
  </si>
  <si>
    <t>choose your own misadventure</t>
  </si>
  <si>
    <t>SL-C-07-02</t>
  </si>
  <si>
    <t>snatch and grab</t>
  </si>
  <si>
    <t>SL-C-07-03</t>
  </si>
  <si>
    <t>i am the cancer</t>
  </si>
  <si>
    <t>SL-C-07-04</t>
  </si>
  <si>
    <t>docking mechanism</t>
  </si>
  <si>
    <t>SL-D-07-00</t>
  </si>
  <si>
    <t>efficacy</t>
  </si>
  <si>
    <t>SU-X-04-03</t>
  </si>
  <si>
    <t>triplus</t>
  </si>
  <si>
    <t>S-C-18-00</t>
  </si>
  <si>
    <t>SL-D-07-01</t>
  </si>
  <si>
    <t>recurrance relation</t>
  </si>
  <si>
    <t>greentone</t>
  </si>
  <si>
    <t>SL-D-07-02</t>
  </si>
  <si>
    <t>postmod</t>
  </si>
  <si>
    <t>SL-D-07-03</t>
  </si>
  <si>
    <t>recurring nightmare</t>
  </si>
  <si>
    <t>SL-D-07-04</t>
  </si>
  <si>
    <t>who knew drones moved with such agonizing sloth?</t>
  </si>
  <si>
    <t>S-C-18-01</t>
  </si>
  <si>
    <t>SL-E-07-00</t>
  </si>
  <si>
    <t>raktor</t>
  </si>
  <si>
    <t>take it or grieve it</t>
  </si>
  <si>
    <t>SL-E-07-01</t>
  </si>
  <si>
    <t>twice round</t>
  </si>
  <si>
    <t>SL-E-07-02</t>
  </si>
  <si>
    <t>thumb-twister</t>
  </si>
  <si>
    <t>SL-E-07-03</t>
  </si>
  <si>
    <t>ender</t>
  </si>
  <si>
    <t>S-C-18-02</t>
  </si>
  <si>
    <t>side-channel attack</t>
  </si>
  <si>
    <t>SL-E-07-04</t>
  </si>
  <si>
    <t>fear the reaper</t>
  </si>
  <si>
    <t>SL-A-08-00</t>
  </si>
  <si>
    <t>golgi apparatchik</t>
  </si>
  <si>
    <t>SL-A-08-01</t>
  </si>
  <si>
    <t>anatomy of a level</t>
  </si>
  <si>
    <t>SU-X-04-04</t>
  </si>
  <si>
    <t>SL-A-08-02</t>
  </si>
  <si>
    <t>sequential circuit</t>
  </si>
  <si>
    <t>S-C-18-03</t>
  </si>
  <si>
    <t>digital distortion</t>
  </si>
  <si>
    <t>one-button game</t>
  </si>
  <si>
    <t>SL-A-08-03</t>
  </si>
  <si>
    <t>wait for it..</t>
  </si>
  <si>
    <t>SL-A-08-04</t>
  </si>
  <si>
    <t>feathered</t>
  </si>
  <si>
    <t>SL-B-08-00</t>
  </si>
  <si>
    <t>stock prices</t>
  </si>
  <si>
    <t>S-C-18-04</t>
  </si>
  <si>
    <t>earthdate 2264</t>
  </si>
  <si>
    <t>SL-B-08-01</t>
  </si>
  <si>
    <t>bunker down</t>
  </si>
  <si>
    <t>SL-B-08-02</t>
  </si>
  <si>
    <t>hypnotic</t>
  </si>
  <si>
    <t>SL-B-08-03</t>
  </si>
  <si>
    <t>shimmy shakes</t>
  </si>
  <si>
    <t>SL-B-08-04</t>
  </si>
  <si>
    <t>en passant</t>
  </si>
  <si>
    <t>SL-C-08-00</t>
  </si>
  <si>
    <t>slow nerve action</t>
  </si>
  <si>
    <t>SL-C-08-01</t>
  </si>
  <si>
    <t>speedo</t>
  </si>
  <si>
    <t>SL-C-08-02</t>
  </si>
  <si>
    <t>mu</t>
  </si>
  <si>
    <t>SL-C-08-03</t>
  </si>
  <si>
    <t>S-D-18-00</t>
  </si>
  <si>
    <t>shut it down</t>
  </si>
  <si>
    <t>this dome is our home</t>
  </si>
  <si>
    <t>SL-C-08-04</t>
  </si>
  <si>
    <t>solaar</t>
  </si>
  <si>
    <t>[!!!!!] G--T++O++C--E++</t>
  </si>
  <si>
    <t>[??] T--C++</t>
  </si>
  <si>
    <t>SL-D-08-00</t>
  </si>
  <si>
    <t>broke n hearted</t>
  </si>
  <si>
    <t>SU-X-05-00</t>
  </si>
  <si>
    <t>SL-D-08-01</t>
  </si>
  <si>
    <t>desktop tableau</t>
  </si>
  <si>
    <t>S-D-18-01</t>
  </si>
  <si>
    <t>Droids 'B' Us</t>
  </si>
  <si>
    <t>clockwork zigzag</t>
  </si>
  <si>
    <t>SL-D-08-02</t>
  </si>
  <si>
    <t>keep away</t>
  </si>
  <si>
    <t>SL-D-08-03</t>
  </si>
  <si>
    <t>industrial zone X</t>
  </si>
  <si>
    <t>SL-D-08-04</t>
  </si>
  <si>
    <t>abandoned facility</t>
  </si>
  <si>
    <t>SL-E-08-00</t>
  </si>
  <si>
    <t>somewhere over the greynbow</t>
  </si>
  <si>
    <t>SL-E-08-01</t>
  </si>
  <si>
    <t>teeth</t>
  </si>
  <si>
    <t>SL-E-08-02</t>
  </si>
  <si>
    <t>jumping someone else's train</t>
  </si>
  <si>
    <t>SU-X-05-01</t>
  </si>
  <si>
    <t>SL-E-08-03</t>
  </si>
  <si>
    <t>quad emotional damage</t>
  </si>
  <si>
    <t>rooftop</t>
  </si>
  <si>
    <t>SL-E-08-04</t>
  </si>
  <si>
    <t>daredevil</t>
  </si>
  <si>
    <t>SL-A-09-00</t>
  </si>
  <si>
    <t>8-bit canyon</t>
  </si>
  <si>
    <t>S-D-18-02</t>
  </si>
  <si>
    <t>SL-A-09-01</t>
  </si>
  <si>
    <t>manic miner</t>
  </si>
  <si>
    <t>unstable</t>
  </si>
  <si>
    <t>SL-A-09-02</t>
  </si>
  <si>
    <t>superliminal</t>
  </si>
  <si>
    <t>SL-A-09-03</t>
  </si>
  <si>
    <t>ramen brother</t>
  </si>
  <si>
    <t>SL-A-09-04</t>
  </si>
  <si>
    <t>asymptote</t>
  </si>
  <si>
    <t>S-D-18-03</t>
  </si>
  <si>
    <t>a mild stroboscopic effect</t>
  </si>
  <si>
    <t>SL-B-09-00</t>
  </si>
  <si>
    <t>gauss darn it</t>
  </si>
  <si>
    <t>SL-B-09-01</t>
  </si>
  <si>
    <t>bypass</t>
  </si>
  <si>
    <t>SL-B-09-02</t>
  </si>
  <si>
    <t>knackered</t>
  </si>
  <si>
    <t>SL-B-09-03</t>
  </si>
  <si>
    <t>i'm going to marry a caret</t>
  </si>
  <si>
    <t>SL-B-09-04</t>
  </si>
  <si>
    <t>Level 5, Detention Block AA-23</t>
  </si>
  <si>
    <t>S-D-18-04</t>
  </si>
  <si>
    <t>a mind is a terrible thing</t>
  </si>
  <si>
    <t>SL-C-09-00</t>
  </si>
  <si>
    <t>improv</t>
  </si>
  <si>
    <t>SU-X-05-02</t>
  </si>
  <si>
    <t>tongue-through-cheek</t>
  </si>
  <si>
    <t>SL-C-09-01</t>
  </si>
  <si>
    <t>self-serve</t>
  </si>
  <si>
    <t>SL-C-09-02</t>
  </si>
  <si>
    <t>G(old) turns to D(eath)</t>
  </si>
  <si>
    <t>SL-C-09-03</t>
  </si>
  <si>
    <t>smoothsteps</t>
  </si>
  <si>
    <t>SL-C-09-04</t>
  </si>
  <si>
    <t>river run</t>
  </si>
  <si>
    <t>SL-D-09-00</t>
  </si>
  <si>
    <t>fribbulus xax</t>
  </si>
  <si>
    <t>SL-D-09-01</t>
  </si>
  <si>
    <t>daring do</t>
  </si>
  <si>
    <t>SL-D-09-02</t>
  </si>
  <si>
    <t>barglers</t>
  </si>
  <si>
    <t>SL-D-09-03</t>
  </si>
  <si>
    <t>made muck of</t>
  </si>
  <si>
    <t>SU-X-05-03</t>
  </si>
  <si>
    <t>bent</t>
  </si>
  <si>
    <t>S-E-18-00</t>
  </si>
  <si>
    <t>choking hazard</t>
  </si>
  <si>
    <t>SL-D-09-04</t>
  </si>
  <si>
    <t>rotary club</t>
  </si>
  <si>
    <t>SL-E-09-00</t>
  </si>
  <si>
    <t>a thousand times no</t>
  </si>
  <si>
    <t>SL-E-09-01</t>
  </si>
  <si>
    <t>stantastic</t>
  </si>
  <si>
    <t>SL-E-09-02</t>
  </si>
  <si>
    <t>all is full of love</t>
  </si>
  <si>
    <t>S-E-18-01</t>
  </si>
  <si>
    <t>laser mission</t>
  </si>
  <si>
    <t>SL-E-09-03</t>
  </si>
  <si>
    <t>interlocking</t>
  </si>
  <si>
    <t>SL-E-09-04</t>
  </si>
  <si>
    <t>master control</t>
  </si>
  <si>
    <t>SU-X-05-04</t>
  </si>
  <si>
    <t>industrial divinities</t>
  </si>
  <si>
    <t>SL-A-10-00</t>
  </si>
  <si>
    <t>pipeworks</t>
  </si>
  <si>
    <t>SL-A-10-01</t>
  </si>
  <si>
    <t>round and round</t>
  </si>
  <si>
    <t>SL-A-10-02</t>
  </si>
  <si>
    <t>crammy plus</t>
  </si>
  <si>
    <t>SL-A-10-03</t>
  </si>
  <si>
    <t>rhomba</t>
  </si>
  <si>
    <t>SL-A-10-04</t>
  </si>
  <si>
    <t>rhetorical device</t>
  </si>
  <si>
    <t>SL-B-10-00</t>
  </si>
  <si>
    <t>chandeliers</t>
  </si>
  <si>
    <t>SL-B-10-01</t>
  </si>
  <si>
    <t>S-E-18-02</t>
  </si>
  <si>
    <t>blocky</t>
  </si>
  <si>
    <t>deathball surprise</t>
  </si>
  <si>
    <t>SU-X-06-00</t>
  </si>
  <si>
    <t>laser precision</t>
  </si>
  <si>
    <t>SL-B-10-02</t>
  </si>
  <si>
    <t>headspace</t>
  </si>
  <si>
    <t>SL-B-10-03</t>
  </si>
  <si>
    <t>tooth skin</t>
  </si>
  <si>
    <t>SL-B-10-04</t>
  </si>
  <si>
    <t>please securely fasten the controller wrist strap</t>
  </si>
  <si>
    <t>SL-C-10-00</t>
  </si>
  <si>
    <t>interior node</t>
  </si>
  <si>
    <t>SL-C-10-01</t>
  </si>
  <si>
    <t>S-E-18-03</t>
  </si>
  <si>
    <t>precursor</t>
  </si>
  <si>
    <t>an immaculately mined moon</t>
  </si>
  <si>
    <t>SL-C-10-02</t>
  </si>
  <si>
    <t>rough around the edges</t>
  </si>
  <si>
    <t>SL-C-10-03</t>
  </si>
  <si>
    <t>two trick pony</t>
  </si>
  <si>
    <t>SL-C-10-04</t>
  </si>
  <si>
    <t>snaggy cleft</t>
  </si>
  <si>
    <t>SL-D-10-00</t>
  </si>
  <si>
    <t>just keep it moving</t>
  </si>
  <si>
    <t>S-E-18-04</t>
  </si>
  <si>
    <t>the marinara trench</t>
  </si>
  <si>
    <t>SL-D-10-01</t>
  </si>
  <si>
    <t>it's more scared of you than you are of it</t>
  </si>
  <si>
    <t>SL-D-10-02</t>
  </si>
  <si>
    <t>it's not a race. oh wait, it is.</t>
  </si>
  <si>
    <t>SL-D-10-03</t>
  </si>
  <si>
    <t>interference pattern</t>
  </si>
  <si>
    <t>SL-D-10-04</t>
  </si>
  <si>
    <t>a bang and a whimper</t>
  </si>
  <si>
    <t>SL-E-10-00</t>
  </si>
  <si>
    <t>the return of forever</t>
  </si>
  <si>
    <t>SL-E-10-01</t>
  </si>
  <si>
    <t>SU-X-06-01</t>
  </si>
  <si>
    <t>fear is the little-death</t>
  </si>
  <si>
    <t>slipping away</t>
  </si>
  <si>
    <t>SL-E-10-02</t>
  </si>
  <si>
    <t>concealed</t>
  </si>
  <si>
    <t>SL-E-10-03</t>
  </si>
  <si>
    <t>hungry, hungry ninjas</t>
  </si>
  <si>
    <t>S-A-19-00</t>
  </si>
  <si>
    <t>SL-E-10-04</t>
  </si>
  <si>
    <t>ono-sendai</t>
  </si>
  <si>
    <t>the larch</t>
  </si>
  <si>
    <t>SL-A-11-00</t>
  </si>
  <si>
    <t>I hope that someone gets my ninja in a bottle</t>
  </si>
  <si>
    <t>SL-A-11-01</t>
  </si>
  <si>
    <t>dizzy spell</t>
  </si>
  <si>
    <t>SL-A-11-02</t>
  </si>
  <si>
    <t>unfinished business</t>
  </si>
  <si>
    <t>SL-A-11-03</t>
  </si>
  <si>
    <t>S-A-19-01</t>
  </si>
  <si>
    <t>chev</t>
  </si>
  <si>
    <t>sufficient ascent rapidity</t>
  </si>
  <si>
    <t>SU-X-06-02</t>
  </si>
  <si>
    <t>photon torpedoed</t>
  </si>
  <si>
    <t>SL-A-11-04</t>
  </si>
  <si>
    <t>sudden valley</t>
  </si>
  <si>
    <t>SL-B-11-00</t>
  </si>
  <si>
    <t>undersampling</t>
  </si>
  <si>
    <t>SL-B-11-01</t>
  </si>
  <si>
    <t>blatant danger</t>
  </si>
  <si>
    <t>SL-B-11-02</t>
  </si>
  <si>
    <t>blue-grey cross</t>
  </si>
  <si>
    <t>S-A-19-02</t>
  </si>
  <si>
    <t>fragments of a shattered direction</t>
  </si>
  <si>
    <t>SL-B-11-03</t>
  </si>
  <si>
    <t>softshoe</t>
  </si>
  <si>
    <t>SL-B-11-04</t>
  </si>
  <si>
    <t>shell game</t>
  </si>
  <si>
    <t>SL-C-11-00</t>
  </si>
  <si>
    <t>things that make you go boom</t>
  </si>
  <si>
    <t>SU-X-06-03</t>
  </si>
  <si>
    <t>slalom</t>
  </si>
  <si>
    <t>SL-C-11-01</t>
  </si>
  <si>
    <t>electric jellyfish</t>
  </si>
  <si>
    <t>S-A-19-03</t>
  </si>
  <si>
    <t>irritable level syndrome</t>
  </si>
  <si>
    <t>SL-C-11-02</t>
  </si>
  <si>
    <t>killswitch</t>
  </si>
  <si>
    <t>SL-C-11-03</t>
  </si>
  <si>
    <t>you needn't worry about your reward</t>
  </si>
  <si>
    <t>SL-C-11-04</t>
  </si>
  <si>
    <t>snuff box</t>
  </si>
  <si>
    <t>SL-D-11-00</t>
  </si>
  <si>
    <t>spot the differences</t>
  </si>
  <si>
    <t>SL-D-11-01</t>
  </si>
  <si>
    <t>dilated</t>
  </si>
  <si>
    <t>SU-X-06-04</t>
  </si>
  <si>
    <t>invaded</t>
  </si>
  <si>
    <t>SL-D-11-02</t>
  </si>
  <si>
    <t>twice removed</t>
  </si>
  <si>
    <t>SL-D-11-03</t>
  </si>
  <si>
    <t>smattering x</t>
  </si>
  <si>
    <t>SL-D-11-04</t>
  </si>
  <si>
    <t>access tunnel</t>
  </si>
  <si>
    <t>SL-E-11-00</t>
  </si>
  <si>
    <t>a precipice for disaster</t>
  </si>
  <si>
    <t>SL-E-11-01</t>
  </si>
  <si>
    <t>back to school</t>
  </si>
  <si>
    <t>SL-E-11-02</t>
  </si>
  <si>
    <t>attrition</t>
  </si>
  <si>
    <t>SL-E-11-03</t>
  </si>
  <si>
    <t>unsuperimpossible</t>
  </si>
  <si>
    <t>SL-E-11-04</t>
  </si>
  <si>
    <t>the almighty lorg</t>
  </si>
  <si>
    <t>SL-A-12-00</t>
  </si>
  <si>
    <t>gronnick</t>
  </si>
  <si>
    <t>SL-A-12-01</t>
  </si>
  <si>
    <t>deku</t>
  </si>
  <si>
    <t>SL-A-12-02</t>
  </si>
  <si>
    <t>unsafe passage</t>
  </si>
  <si>
    <t>SL-A-12-03</t>
  </si>
  <si>
    <t>blast ceiling</t>
  </si>
  <si>
    <t>SL-A-12-04</t>
  </si>
  <si>
    <t>fort cut</t>
  </si>
  <si>
    <t>SL-B-12-00</t>
  </si>
  <si>
    <t>binary star</t>
  </si>
  <si>
    <t>SL-B-12-01</t>
  </si>
  <si>
    <t>strange growth</t>
  </si>
  <si>
    <t>SL-B-12-02</t>
  </si>
  <si>
    <t>fire eater</t>
  </si>
  <si>
    <t>SL-B-12-03</t>
  </si>
  <si>
    <t>meandering</t>
  </si>
  <si>
    <t>S-A-19-04</t>
  </si>
  <si>
    <t>SL-B-12-04</t>
  </si>
  <si>
    <t>away in a mangler</t>
  </si>
  <si>
    <t>the jaggies</t>
  </si>
  <si>
    <t>[!!!] G++T--C++</t>
  </si>
  <si>
    <t>SL-C-12-00</t>
  </si>
  <si>
    <t>artifactory</t>
  </si>
  <si>
    <t>SU-X-07-00</t>
  </si>
  <si>
    <t>SL-C-12-01</t>
  </si>
  <si>
    <t>metaphysical</t>
  </si>
  <si>
    <t>rent ballad</t>
  </si>
  <si>
    <t>SL-C-12-02</t>
  </si>
  <si>
    <t>sandtraps</t>
  </si>
  <si>
    <t>SL-C-12-03</t>
  </si>
  <si>
    <t>prescience</t>
  </si>
  <si>
    <t>SL-C-12-04</t>
  </si>
  <si>
    <t>gobias industries</t>
  </si>
  <si>
    <t>SL-D-12-00</t>
  </si>
  <si>
    <t>goldaholics anonymous</t>
  </si>
  <si>
    <t>SL-D-12-01</t>
  </si>
  <si>
    <t>ode to a small lump of green putty</t>
  </si>
  <si>
    <t>SL-D-12-02</t>
  </si>
  <si>
    <t>stratego</t>
  </si>
  <si>
    <t>SU-X-07-01</t>
  </si>
  <si>
    <t>SL-D-12-03</t>
  </si>
  <si>
    <t>faith is a fact</t>
  </si>
  <si>
    <t>the valley of the shadow</t>
  </si>
  <si>
    <t>SL-D-12-04</t>
  </si>
  <si>
    <t>central processing south</t>
  </si>
  <si>
    <t>SL-E-12-00</t>
  </si>
  <si>
    <t>there's no i in teamocil...</t>
  </si>
  <si>
    <t>SL-E-12-01</t>
  </si>
  <si>
    <t>control freak</t>
  </si>
  <si>
    <t>S-B-19-00</t>
  </si>
  <si>
    <t>eddy</t>
  </si>
  <si>
    <t>SL-E-12-02</t>
  </si>
  <si>
    <t>remain calm</t>
  </si>
  <si>
    <t>SL-E-12-03</t>
  </si>
  <si>
    <t>losing control</t>
  </si>
  <si>
    <t>SL-E-12-04</t>
  </si>
  <si>
    <t>deathophobia</t>
  </si>
  <si>
    <t>SL-A-13-00</t>
  </si>
  <si>
    <t>cumulonimble</t>
  </si>
  <si>
    <t>SL-A-13-01</t>
  </si>
  <si>
    <t>feeding time</t>
  </si>
  <si>
    <t>SL-A-13-02</t>
  </si>
  <si>
    <t>SU-X-07-02</t>
  </si>
  <si>
    <t>hither and yon</t>
  </si>
  <si>
    <t>hard to judge</t>
  </si>
  <si>
    <t>SL-A-13-03</t>
  </si>
  <si>
    <t>bluffs</t>
  </si>
  <si>
    <t>SL-A-13-04</t>
  </si>
  <si>
    <t>chipset</t>
  </si>
  <si>
    <t>SL-B-13-00</t>
  </si>
  <si>
    <t>sabot-n-der</t>
  </si>
  <si>
    <t>S-B-19-01</t>
  </si>
  <si>
    <t>let's launch over it!</t>
  </si>
  <si>
    <t>SL-B-13-01</t>
  </si>
  <si>
    <t>all-terrain flow</t>
  </si>
  <si>
    <t>SL-B-13-02</t>
  </si>
  <si>
    <t>dizzing</t>
  </si>
  <si>
    <t>SL-B-13-03</t>
  </si>
  <si>
    <t>the minerals</t>
  </si>
  <si>
    <t>SU-X-07-03</t>
  </si>
  <si>
    <t>good, better, best, bestest</t>
  </si>
  <si>
    <t>SL-B-13-04</t>
  </si>
  <si>
    <t>slinky wizard</t>
  </si>
  <si>
    <t>SL-C-13-00</t>
  </si>
  <si>
    <t>rocket cacciatore</t>
  </si>
  <si>
    <t>SL-C-13-01</t>
  </si>
  <si>
    <t>cavern</t>
  </si>
  <si>
    <t>S-B-19-02</t>
  </si>
  <si>
    <t>SL-C-13-02</t>
  </si>
  <si>
    <t>plandings</t>
  </si>
  <si>
    <t>do it yourself</t>
  </si>
  <si>
    <t>SL-C-13-03</t>
  </si>
  <si>
    <t>i set my mind in motion</t>
  </si>
  <si>
    <t>SL-C-13-04</t>
  </si>
  <si>
    <t>mo' mentum</t>
  </si>
  <si>
    <t>SL-D-13-00</t>
  </si>
  <si>
    <t>SU-X-07-04</t>
  </si>
  <si>
    <t>left branch</t>
  </si>
  <si>
    <t>double double chase</t>
  </si>
  <si>
    <t>S-B-19-03</t>
  </si>
  <si>
    <t>one more spin around the light</t>
  </si>
  <si>
    <t>SL-D-13-01</t>
  </si>
  <si>
    <t>pear-shaped</t>
  </si>
  <si>
    <t>SL-D-13-02</t>
  </si>
  <si>
    <t>solar power</t>
  </si>
  <si>
    <t>SL-D-13-03</t>
  </si>
  <si>
    <t>stacks of wax</t>
  </si>
  <si>
    <t>S-B-19-04</t>
  </si>
  <si>
    <t>reaper madness</t>
  </si>
  <si>
    <t>SL-D-13-04</t>
  </si>
  <si>
    <t>explosivo</t>
  </si>
  <si>
    <t>SL-E-13-00</t>
  </si>
  <si>
    <t>leptons</t>
  </si>
  <si>
    <t>SL-E-13-01</t>
  </si>
  <si>
    <t>SU-X-08-00</t>
  </si>
  <si>
    <t>spy row die rah</t>
  </si>
  <si>
    <t>trickery</t>
  </si>
  <si>
    <t>SL-E-13-02</t>
  </si>
  <si>
    <t>exposed faces</t>
  </si>
  <si>
    <t>SL-E-13-03</t>
  </si>
  <si>
    <t>flying circus</t>
  </si>
  <si>
    <t>SL-E-13-04</t>
  </si>
  <si>
    <t>don't fear the reaper</t>
  </si>
  <si>
    <t>SL-A-14-00</t>
  </si>
  <si>
    <t>funjtables</t>
  </si>
  <si>
    <t>SL-A-14-01</t>
  </si>
  <si>
    <t>diamond caves</t>
  </si>
  <si>
    <t>S-C-19-00</t>
  </si>
  <si>
    <t>oblate spheroid, ob-la-da</t>
  </si>
  <si>
    <t>SU-X-08-01</t>
  </si>
  <si>
    <t>dipper</t>
  </si>
  <si>
    <t>SL-A-14-02</t>
  </si>
  <si>
    <t>vitamin yay</t>
  </si>
  <si>
    <t>SL-A-14-03</t>
  </si>
  <si>
    <t>timing 101</t>
  </si>
  <si>
    <t>SL-A-14-04</t>
  </si>
  <si>
    <t>alignment</t>
  </si>
  <si>
    <t>SL-B-14-00</t>
  </si>
  <si>
    <t>post-cyberpocalypse</t>
  </si>
  <si>
    <t>S-C-19-01</t>
  </si>
  <si>
    <t>SL-B-14-01</t>
  </si>
  <si>
    <t>an excursion</t>
  </si>
  <si>
    <t>jumping through hoops</t>
  </si>
  <si>
    <t>SL-B-14-02</t>
  </si>
  <si>
    <t>swirl</t>
  </si>
  <si>
    <t>SU-X-08-02</t>
  </si>
  <si>
    <t>seemingly impossible</t>
  </si>
  <si>
    <t>SL-B-14-03</t>
  </si>
  <si>
    <t>serenity now</t>
  </si>
  <si>
    <t>SL-B-14-04</t>
  </si>
  <si>
    <t>vaguely satanic chamber</t>
  </si>
  <si>
    <t>SL-C-14-00</t>
  </si>
  <si>
    <t>simplicity itself</t>
  </si>
  <si>
    <t>SL-C-14-01</t>
  </si>
  <si>
    <t>target</t>
  </si>
  <si>
    <t>SL-C-14-02</t>
  </si>
  <si>
    <t>air matrices</t>
  </si>
  <si>
    <t>SL-C-14-03</t>
  </si>
  <si>
    <t>the longest yard</t>
  </si>
  <si>
    <t>SL-C-14-04</t>
  </si>
  <si>
    <t>hard sync</t>
  </si>
  <si>
    <t>SL-D-14-00</t>
  </si>
  <si>
    <t>by misadventure</t>
  </si>
  <si>
    <t>S-C-19-02</t>
  </si>
  <si>
    <t>comb filter</t>
  </si>
  <si>
    <t>SL-D-14-01</t>
  </si>
  <si>
    <t>trekker</t>
  </si>
  <si>
    <t>SL-D-14-02</t>
  </si>
  <si>
    <t>like liquid peppermint</t>
  </si>
  <si>
    <t>SL-D-14-03</t>
  </si>
  <si>
    <t>SU-X-08-03</t>
  </si>
  <si>
    <t>the long and winding road that leads to your death</t>
  </si>
  <si>
    <t>cavities</t>
  </si>
  <si>
    <t>SL-D-14-04</t>
  </si>
  <si>
    <t>dance</t>
  </si>
  <si>
    <t>S-C-19-03</t>
  </si>
  <si>
    <t>SL-E-14-00</t>
  </si>
  <si>
    <t>rigid internal logic</t>
  </si>
  <si>
    <t>grudge match</t>
  </si>
  <si>
    <t>SL-E-14-01</t>
  </si>
  <si>
    <t>twinkle twinkle little gold</t>
  </si>
  <si>
    <t>SL-E-14-02</t>
  </si>
  <si>
    <t>rage-o-hol</t>
  </si>
  <si>
    <t>SL-E-14-03</t>
  </si>
  <si>
    <t>SU-X-08-04</t>
  </si>
  <si>
    <t>original exit strategy</t>
  </si>
  <si>
    <t>thriller</t>
  </si>
  <si>
    <t>SL-E-14-04</t>
  </si>
  <si>
    <t>heavenly s-word</t>
  </si>
  <si>
    <t>SL-A-15-00</t>
  </si>
  <si>
    <t>comlink</t>
  </si>
  <si>
    <t>SL-A-15-01</t>
  </si>
  <si>
    <t>descent</t>
  </si>
  <si>
    <t>SL-A-15-02</t>
  </si>
  <si>
    <t>glutton for punishment</t>
  </si>
  <si>
    <t>SL-A-15-03</t>
  </si>
  <si>
    <t>in the depths of the Slor</t>
  </si>
  <si>
    <t>SL-A-15-04</t>
  </si>
  <si>
    <t>core</t>
  </si>
  <si>
    <t>SL-B-15-00</t>
  </si>
  <si>
    <t>assisted suicide</t>
  </si>
  <si>
    <t>SL-B-15-01</t>
  </si>
  <si>
    <t>cyclic redundancy</t>
  </si>
  <si>
    <t>SL-B-15-02</t>
  </si>
  <si>
    <t>sumo</t>
  </si>
  <si>
    <t>SL-B-15-03</t>
  </si>
  <si>
    <t>wafflish</t>
  </si>
  <si>
    <t>SL-B-15-04</t>
  </si>
  <si>
    <t>SU-X-09-00</t>
  </si>
  <si>
    <t>evac 2</t>
  </si>
  <si>
    <t>arduous climb</t>
  </si>
  <si>
    <t>SL-C-15-00</t>
  </si>
  <si>
    <t>fear is the mind-killer</t>
  </si>
  <si>
    <t>S-C-19-04</t>
  </si>
  <si>
    <t>nonplusplussed</t>
  </si>
  <si>
    <t>SL-C-15-01</t>
  </si>
  <si>
    <t>sucks to your asmar</t>
  </si>
  <si>
    <t>SL-C-15-02</t>
  </si>
  <si>
    <t>spring training</t>
  </si>
  <si>
    <t>SL-C-15-03</t>
  </si>
  <si>
    <t>skip it</t>
  </si>
  <si>
    <t>SL-C-15-04</t>
  </si>
  <si>
    <t>slurmy slonka</t>
  </si>
  <si>
    <t>SL-D-15-00</t>
  </si>
  <si>
    <t>deep grey sea</t>
  </si>
  <si>
    <t>SU-X-09-01</t>
  </si>
  <si>
    <t>pokeys haunt us</t>
  </si>
  <si>
    <t>SL-D-15-01</t>
  </si>
  <si>
    <t>tread on my dreams</t>
  </si>
  <si>
    <t>SL-D-15-02</t>
  </si>
  <si>
    <t>monument</t>
  </si>
  <si>
    <t>SL-D-15-03</t>
  </si>
  <si>
    <t>methodical B</t>
  </si>
  <si>
    <t>SL-D-15-04</t>
  </si>
  <si>
    <t>life after deaths</t>
  </si>
  <si>
    <t>SL-E-15-00</t>
  </si>
  <si>
    <t>mortal pong</t>
  </si>
  <si>
    <t>SL-E-15-01</t>
  </si>
  <si>
    <t>level with no name</t>
  </si>
  <si>
    <t>SL-E-15-02</t>
  </si>
  <si>
    <t>the other matrix</t>
  </si>
  <si>
    <t>SL-E-15-03</t>
  </si>
  <si>
    <t>like the circles that you find in the windmills of your mind</t>
  </si>
  <si>
    <t>SL-E-15-04</t>
  </si>
  <si>
    <t>SU-X-09-02</t>
  </si>
  <si>
    <t>requiem for a ninja</t>
  </si>
  <si>
    <t>big softy</t>
  </si>
  <si>
    <t>SL-A-16-00</t>
  </si>
  <si>
    <t>precariarity</t>
  </si>
  <si>
    <t>SL-A-16-01</t>
  </si>
  <si>
    <t>cavern and shirley</t>
  </si>
  <si>
    <t>SL-A-16-02</t>
  </si>
  <si>
    <t>trench warfare</t>
  </si>
  <si>
    <t>SL-A-16-03</t>
  </si>
  <si>
    <t>upstream</t>
  </si>
  <si>
    <t>SL-A-16-04</t>
  </si>
  <si>
    <t>crag</t>
  </si>
  <si>
    <t>SU-X-09-03</t>
  </si>
  <si>
    <t>v for very long jump</t>
  </si>
  <si>
    <t>SL-B-16-00</t>
  </si>
  <si>
    <t>preschool of hard knocks</t>
  </si>
  <si>
    <t>SL-B-16-01</t>
  </si>
  <si>
    <t>halfway</t>
  </si>
  <si>
    <t>SL-B-16-02</t>
  </si>
  <si>
    <t>modus pwnens</t>
  </si>
  <si>
    <t>SL-B-16-03</t>
  </si>
  <si>
    <t>enclave</t>
  </si>
  <si>
    <t>SL-B-16-04</t>
  </si>
  <si>
    <t>tremors</t>
  </si>
  <si>
    <t>SU-X-09-04</t>
  </si>
  <si>
    <t>laser checkmate</t>
  </si>
  <si>
    <t>SL-C-16-00</t>
  </si>
  <si>
    <t>inward</t>
  </si>
  <si>
    <t>SL-C-16-01</t>
  </si>
  <si>
    <t>polkaroony</t>
  </si>
  <si>
    <t>SL-C-16-02</t>
  </si>
  <si>
    <t>go for self</t>
  </si>
  <si>
    <t>SL-C-16-03</t>
  </si>
  <si>
    <t>mine field</t>
  </si>
  <si>
    <t>SL-C-16-04</t>
  </si>
  <si>
    <t>what does it mean if your spirit animal is a skeletal fish?</t>
  </si>
  <si>
    <t>SL-D-16-00</t>
  </si>
  <si>
    <t>dipsy doodle</t>
  </si>
  <si>
    <t>SU-X-10-00</t>
  </si>
  <si>
    <t>the sweats</t>
  </si>
  <si>
    <t>SL-D-16-01</t>
  </si>
  <si>
    <t>pincer movement</t>
  </si>
  <si>
    <t>SL-D-16-02</t>
  </si>
  <si>
    <t>grand prix</t>
  </si>
  <si>
    <t>SL-D-16-03</t>
  </si>
  <si>
    <t>confined</t>
  </si>
  <si>
    <t>SL-D-16-04</t>
  </si>
  <si>
    <t>into the lion's nest</t>
  </si>
  <si>
    <t>SL-E-16-00</t>
  </si>
  <si>
    <t>mrs. dash</t>
  </si>
  <si>
    <t>SL-E-16-01</t>
  </si>
  <si>
    <t>simplicities</t>
  </si>
  <si>
    <t>SU-X-10-01</t>
  </si>
  <si>
    <t>freezone</t>
  </si>
  <si>
    <t>SL-E-16-02</t>
  </si>
  <si>
    <t>dip down</t>
  </si>
  <si>
    <t>SL-E-16-03</t>
  </si>
  <si>
    <t>stalag might</t>
  </si>
  <si>
    <t>S-D-19-00</t>
  </si>
  <si>
    <t>fire sticks</t>
  </si>
  <si>
    <t>SL-E-16-04</t>
  </si>
  <si>
    <t>pit of despair</t>
  </si>
  <si>
    <t>SL-A-17-00</t>
  </si>
  <si>
    <t>on the back of the great ninjasaurus</t>
  </si>
  <si>
    <t>SU-X-10-02</t>
  </si>
  <si>
    <t>why did it have to be lasers??</t>
  </si>
  <si>
    <t>SL-A-17-01</t>
  </si>
  <si>
    <t>breathing room</t>
  </si>
  <si>
    <t>SL-A-17-02</t>
  </si>
  <si>
    <t>relearning to fly</t>
  </si>
  <si>
    <t>SL-A-17-03</t>
  </si>
  <si>
    <t>don't go there</t>
  </si>
  <si>
    <t>SL-A-17-04</t>
  </si>
  <si>
    <t>S-D-19-01</t>
  </si>
  <si>
    <t>twotone</t>
  </si>
  <si>
    <t>thinking on the balls of your feet</t>
  </si>
  <si>
    <t>SL-B-17-00</t>
  </si>
  <si>
    <t>crossfader</t>
  </si>
  <si>
    <t>SU-X-10-03</t>
  </si>
  <si>
    <t>ever upwards</t>
  </si>
  <si>
    <t>SL-B-17-01</t>
  </si>
  <si>
    <t>the crucible</t>
  </si>
  <si>
    <t>SL-B-17-02</t>
  </si>
  <si>
    <t>victory lap</t>
  </si>
  <si>
    <t>SL-B-17-03</t>
  </si>
  <si>
    <t>infiltrate</t>
  </si>
  <si>
    <t>SL-B-17-04</t>
  </si>
  <si>
    <t>the creeper-downer</t>
  </si>
  <si>
    <t>SL-C-17-00</t>
  </si>
  <si>
    <t>SU-X-10-04</t>
  </si>
  <si>
    <t>ninja's first rush job</t>
  </si>
  <si>
    <t>finishing moves</t>
  </si>
  <si>
    <t>SL-C-17-01</t>
  </si>
  <si>
    <t>band of gold</t>
  </si>
  <si>
    <t>SL-C-17-02</t>
  </si>
  <si>
    <t>MCP</t>
  </si>
  <si>
    <t>S-D-19-02</t>
  </si>
  <si>
    <t>interstitial</t>
  </si>
  <si>
    <t>SL-C-17-03</t>
  </si>
  <si>
    <t>path planner</t>
  </si>
  <si>
    <t>SL-C-17-04</t>
  </si>
  <si>
    <t>the ringer</t>
  </si>
  <si>
    <t>SL-D-17-00</t>
  </si>
  <si>
    <t>a neural net processor</t>
  </si>
  <si>
    <t>SL-D-17-01</t>
  </si>
  <si>
    <t>underground agent</t>
  </si>
  <si>
    <t>SL-D-17-02</t>
  </si>
  <si>
    <t>genius</t>
  </si>
  <si>
    <t>SL-D-17-03</t>
  </si>
  <si>
    <t>brain slugs</t>
  </si>
  <si>
    <t>SU-X-11-00</t>
  </si>
  <si>
    <t>endeavours immeasurable</t>
  </si>
  <si>
    <t>SL-D-17-04</t>
  </si>
  <si>
    <t>wrong side of the road</t>
  </si>
  <si>
    <t>SL-E-17-00</t>
  </si>
  <si>
    <t>the boxer</t>
  </si>
  <si>
    <t>S-D-19-03</t>
  </si>
  <si>
    <t>bewilderness</t>
  </si>
  <si>
    <t>SL-E-17-01</t>
  </si>
  <si>
    <t>deathtraps</t>
  </si>
  <si>
    <t>SL-E-17-02</t>
  </si>
  <si>
    <t>tantalizingly irresistible</t>
  </si>
  <si>
    <t>SL-E-17-03</t>
  </si>
  <si>
    <t>pussyfooting</t>
  </si>
  <si>
    <t>SL-E-17-04</t>
  </si>
  <si>
    <t>unadulterated (exterior)</t>
  </si>
  <si>
    <t>SL-A-18-00</t>
  </si>
  <si>
    <t>the fundamentals</t>
  </si>
  <si>
    <t>SL-A-18-01</t>
  </si>
  <si>
    <t>windswept</t>
  </si>
  <si>
    <t>SL-A-18-02</t>
  </si>
  <si>
    <t>spassable</t>
  </si>
  <si>
    <t>SL-A-18-03</t>
  </si>
  <si>
    <t>i am a rhombus</t>
  </si>
  <si>
    <t>SL-A-18-04</t>
  </si>
  <si>
    <t>SU-X-11-01</t>
  </si>
  <si>
    <t>wall to wall</t>
  </si>
  <si>
    <t>betweem</t>
  </si>
  <si>
    <t>SL-B-18-00</t>
  </si>
  <si>
    <t>picturesque</t>
  </si>
  <si>
    <t>S-D-19-04</t>
  </si>
  <si>
    <t>your vision is a bunch of illusions that your brain is constantly cooking up</t>
  </si>
  <si>
    <t>SL-B-18-01</t>
  </si>
  <si>
    <t>crooked</t>
  </si>
  <si>
    <t>SL-B-18-02</t>
  </si>
  <si>
    <t>buzzbomb</t>
  </si>
  <si>
    <t>SL-B-18-03</t>
  </si>
  <si>
    <t>vertizontal</t>
  </si>
  <si>
    <t>SL-B-18-04</t>
  </si>
  <si>
    <t>the child out of wedlock</t>
  </si>
  <si>
    <t>SL-C-18-00</t>
  </si>
  <si>
    <t>sgruts</t>
  </si>
  <si>
    <t>SL-C-18-01</t>
  </si>
  <si>
    <t>out of the blue</t>
  </si>
  <si>
    <t>SL-C-18-02</t>
  </si>
  <si>
    <t>hanger</t>
  </si>
  <si>
    <t>SL-C-18-03</t>
  </si>
  <si>
    <t>subterfuge</t>
  </si>
  <si>
    <t>SL-C-18-04</t>
  </si>
  <si>
    <t>ziggurat vertigo</t>
  </si>
  <si>
    <t>SL-D-18-00</t>
  </si>
  <si>
    <t>S-E-19-00</t>
  </si>
  <si>
    <t>think of it as a challenge</t>
  </si>
  <si>
    <t>ether drift theory</t>
  </si>
  <si>
    <t>SL-D-18-01</t>
  </si>
  <si>
    <t>boom</t>
  </si>
  <si>
    <t>SL-D-18-02</t>
  </si>
  <si>
    <t>tyrell 2</t>
  </si>
  <si>
    <t>SL-D-18-03</t>
  </si>
  <si>
    <t>rocket run</t>
  </si>
  <si>
    <t>SL-D-18-04</t>
  </si>
  <si>
    <t>superliminal 6</t>
  </si>
  <si>
    <t>SL-E-18-00</t>
  </si>
  <si>
    <t>Sakurajima</t>
  </si>
  <si>
    <t>SU-X-11-02</t>
  </si>
  <si>
    <t>SL-E-18-01</t>
  </si>
  <si>
    <t>automatapaella</t>
  </si>
  <si>
    <t>nukage pits</t>
  </si>
  <si>
    <t>SL-E-18-02</t>
  </si>
  <si>
    <t>trench run 2</t>
  </si>
  <si>
    <t>SL-E-18-03</t>
  </si>
  <si>
    <t>stantasy</t>
  </si>
  <si>
    <t>SL-E-18-04</t>
  </si>
  <si>
    <t>a maze zinger</t>
  </si>
  <si>
    <t>SL-A-19-00</t>
  </si>
  <si>
    <t>zeb rah</t>
  </si>
  <si>
    <t>SL-A-19-01</t>
  </si>
  <si>
    <t>stippled hallway</t>
  </si>
  <si>
    <t>SL-A-19-02</t>
  </si>
  <si>
    <t>you might be on B squad</t>
  </si>
  <si>
    <t>SL-A-19-03</t>
  </si>
  <si>
    <t>101 damnations</t>
  </si>
  <si>
    <t>SL-A-19-04</t>
  </si>
  <si>
    <t>coming down is the hardest thing</t>
  </si>
  <si>
    <t>SL-B-19-00</t>
  </si>
  <si>
    <t>zappa</t>
  </si>
  <si>
    <t>SL-B-19-01</t>
  </si>
  <si>
    <t>chaotic constellation</t>
  </si>
  <si>
    <t>SL-B-19-02</t>
  </si>
  <si>
    <t>claustro</t>
  </si>
  <si>
    <t>SL-B-19-03</t>
  </si>
  <si>
    <t>security grid</t>
  </si>
  <si>
    <t>SL-B-19-04</t>
  </si>
  <si>
    <t>the squigglies</t>
  </si>
  <si>
    <t>SL-C-19-00</t>
  </si>
  <si>
    <t>chock full of crazy</t>
  </si>
  <si>
    <t>SL-C-19-01</t>
  </si>
  <si>
    <t>SU-X-11-03</t>
  </si>
  <si>
    <t>ruination</t>
  </si>
  <si>
    <t>SL-C-19-02</t>
  </si>
  <si>
    <t>floating fortress</t>
  </si>
  <si>
    <t>the wizard of odds</t>
  </si>
  <si>
    <t>SL-C-19-03</t>
  </si>
  <si>
    <t>pinched</t>
  </si>
  <si>
    <t>SL-C-19-04</t>
  </si>
  <si>
    <t>central processing</t>
  </si>
  <si>
    <t>SL-D-19-00</t>
  </si>
  <si>
    <t>silverfish</t>
  </si>
  <si>
    <t>SL-D-19-01</t>
  </si>
  <si>
    <t>biphase edit</t>
  </si>
  <si>
    <t>SL-D-19-02</t>
  </si>
  <si>
    <t>exit strategy iv</t>
  </si>
  <si>
    <t>SL-D-19-03</t>
  </si>
  <si>
    <t>swarm weather</t>
  </si>
  <si>
    <t>SL-D-19-04</t>
  </si>
  <si>
    <t>the tester</t>
  </si>
  <si>
    <t>SL-E-19-00</t>
  </si>
  <si>
    <t>plateau</t>
  </si>
  <si>
    <t>SL-E-19-01</t>
  </si>
  <si>
    <t>quantic</t>
  </si>
  <si>
    <t>SL-E-19-02</t>
  </si>
  <si>
    <t>never ever</t>
  </si>
  <si>
    <t>SL-E-19-03</t>
  </si>
  <si>
    <t>watch your step</t>
  </si>
  <si>
    <t>SL-E-19-04</t>
  </si>
  <si>
    <t>cubish</t>
  </si>
  <si>
    <t>SU-X-11-04</t>
  </si>
  <si>
    <t>you can never quarantine the past</t>
  </si>
  <si>
    <t>SL-X-00-00</t>
  </si>
  <si>
    <t>strongbox</t>
  </si>
  <si>
    <t>SL-X-00-01</t>
  </si>
  <si>
    <t>ruined</t>
  </si>
  <si>
    <t>SL-X-00-02</t>
  </si>
  <si>
    <t>b-cakes</t>
  </si>
  <si>
    <t>SL-X-00-03</t>
  </si>
  <si>
    <t>a perfectly cromulent world</t>
  </si>
  <si>
    <t>SL-X-00-04</t>
  </si>
  <si>
    <t>ever upward</t>
  </si>
  <si>
    <t>S-E-19-01</t>
  </si>
  <si>
    <t>galactic sigil</t>
  </si>
  <si>
    <t>SL-X-01-00</t>
  </si>
  <si>
    <t>stitch n ditch</t>
  </si>
  <si>
    <t>SL-X-01-01</t>
  </si>
  <si>
    <t>runoffs</t>
  </si>
  <si>
    <t>SL-X-01-02</t>
  </si>
  <si>
    <t>brain n-eurysm</t>
  </si>
  <si>
    <t>SL-X-01-03</t>
  </si>
  <si>
    <t>close encounters</t>
  </si>
  <si>
    <t>SL-X-01-04</t>
  </si>
  <si>
    <t>pinchy</t>
  </si>
  <si>
    <t>SL-X-02-00</t>
  </si>
  <si>
    <t>squarely</t>
  </si>
  <si>
    <t>SL-X-02-01</t>
  </si>
  <si>
    <t>spossible</t>
  </si>
  <si>
    <t>SU-X-12-00</t>
  </si>
  <si>
    <t>conjecture</t>
  </si>
  <si>
    <t>SL-X-02-02</t>
  </si>
  <si>
    <t>crunch timing</t>
  </si>
  <si>
    <t>SL-X-02-03</t>
  </si>
  <si>
    <t>the pillar of dreams</t>
  </si>
  <si>
    <t>SL-X-02-04</t>
  </si>
  <si>
    <t>praise the lorg</t>
  </si>
  <si>
    <t>SL-X-03-00</t>
  </si>
  <si>
    <t>rippled</t>
  </si>
  <si>
    <t>SL-X-03-01</t>
  </si>
  <si>
    <t>manimal lust 2: return of the franchise</t>
  </si>
  <si>
    <t>SL-X-03-02</t>
  </si>
  <si>
    <t>disrecognized space</t>
  </si>
  <si>
    <t>SL-X-03-03</t>
  </si>
  <si>
    <t>thank the glord</t>
  </si>
  <si>
    <t>SU-X-12-01</t>
  </si>
  <si>
    <t>SL-X-03-04</t>
  </si>
  <si>
    <t>scrum</t>
  </si>
  <si>
    <t>12-dimensional rocket chess</t>
  </si>
  <si>
    <t>S-E-19-02</t>
  </si>
  <si>
    <t>it's adventure time</t>
  </si>
  <si>
    <t>SL-X-04-00</t>
  </si>
  <si>
    <t>oubliette</t>
  </si>
  <si>
    <t>SL-X-04-01</t>
  </si>
  <si>
    <t>eruptive</t>
  </si>
  <si>
    <t>SL-X-04-02</t>
  </si>
  <si>
    <t>pattern recognition</t>
  </si>
  <si>
    <t>SL-X-04-03</t>
  </si>
  <si>
    <t>under pressure</t>
  </si>
  <si>
    <t>SL-X-04-04</t>
  </si>
  <si>
    <t>zenith</t>
  </si>
  <si>
    <t>SL-X-05-00</t>
  </si>
  <si>
    <t>n-trapment</t>
  </si>
  <si>
    <t>SL-X-05-01</t>
  </si>
  <si>
    <t>sibilant S</t>
  </si>
  <si>
    <t>SL-X-05-02</t>
  </si>
  <si>
    <t>killswitch?</t>
  </si>
  <si>
    <t>SL-X-05-03</t>
  </si>
  <si>
    <t>lull fortress</t>
  </si>
  <si>
    <t>SL-X-05-04</t>
  </si>
  <si>
    <t>the reason you broke your keyboard</t>
  </si>
  <si>
    <t>SL-X-06-00</t>
  </si>
  <si>
    <t>boundish</t>
  </si>
  <si>
    <t>SL-X-06-01</t>
  </si>
  <si>
    <t>platitude</t>
  </si>
  <si>
    <t>SL-X-06-02</t>
  </si>
  <si>
    <t>the hidden fortress</t>
  </si>
  <si>
    <t>SL-X-06-03</t>
  </si>
  <si>
    <t>totally skewed</t>
  </si>
  <si>
    <t>SL-X-06-04</t>
  </si>
  <si>
    <t>fallout</t>
  </si>
  <si>
    <t>SU-X-12-02</t>
  </si>
  <si>
    <t>pas de trois</t>
  </si>
  <si>
    <t>SL-X-07-00</t>
  </si>
  <si>
    <t>great expectorations</t>
  </si>
  <si>
    <t>SL-X-07-01</t>
  </si>
  <si>
    <t>lab</t>
  </si>
  <si>
    <t>SL-X-07-02</t>
  </si>
  <si>
    <t>increnect</t>
  </si>
  <si>
    <t>SL-X-07-03</t>
  </si>
  <si>
    <t>return trap</t>
  </si>
  <si>
    <t>SL-X-07-04</t>
  </si>
  <si>
    <t>natty flow</t>
  </si>
  <si>
    <t>S-E-19-03</t>
  </si>
  <si>
    <t>dragged forward by time</t>
  </si>
  <si>
    <t>SL-X-08-00</t>
  </si>
  <si>
    <t>get well soon lappy!</t>
  </si>
  <si>
    <t>SL-X-08-01</t>
  </si>
  <si>
    <t>arterial crescendo</t>
  </si>
  <si>
    <t>SL-X-08-02</t>
  </si>
  <si>
    <t>back and forth</t>
  </si>
  <si>
    <t>SL-X-08-03</t>
  </si>
  <si>
    <t>Stores of Hell</t>
  </si>
  <si>
    <t>SL-X-08-04</t>
  </si>
  <si>
    <t>hexactly</t>
  </si>
  <si>
    <t>SU-X-12-03</t>
  </si>
  <si>
    <t>s-rank</t>
  </si>
  <si>
    <t>SL-X-09-00</t>
  </si>
  <si>
    <t>pinnacle</t>
  </si>
  <si>
    <t>SU-X-12-04</t>
  </si>
  <si>
    <t>eyes on the road</t>
  </si>
  <si>
    <t>SL-X-09-01</t>
  </si>
  <si>
    <t>striving</t>
  </si>
  <si>
    <t>SL-X-09-02</t>
  </si>
  <si>
    <t>death by murder device</t>
  </si>
  <si>
    <t>SL-X-09-03</t>
  </si>
  <si>
    <t>unsafe at any speed</t>
  </si>
  <si>
    <t>SL-X-09-04</t>
  </si>
  <si>
    <t>the guidelines</t>
  </si>
  <si>
    <t>SL-X-10-00</t>
  </si>
  <si>
    <t>astonishingly sane</t>
  </si>
  <si>
    <t>S-E-19-04</t>
  </si>
  <si>
    <t>too much is almost enough</t>
  </si>
  <si>
    <t>SL-X-10-01</t>
  </si>
  <si>
    <t>fear of flying</t>
  </si>
  <si>
    <t>SL-X-10-02</t>
  </si>
  <si>
    <t>SU-X-13-00</t>
  </si>
  <si>
    <t>the second-last straw</t>
  </si>
  <si>
    <t>medium hadron collider</t>
  </si>
  <si>
    <t>SL-X-10-03</t>
  </si>
  <si>
    <t>your second-worst nightmare</t>
  </si>
  <si>
    <t>SL-X-10-04</t>
  </si>
  <si>
    <t>the punisher</t>
  </si>
  <si>
    <t>SL-X-11-00</t>
  </si>
  <si>
    <t>the lowest highest point</t>
  </si>
  <si>
    <t>SL-X-11-01</t>
  </si>
  <si>
    <t>intimidation</t>
  </si>
  <si>
    <t>SL-X-11-02</t>
  </si>
  <si>
    <t>traction</t>
  </si>
  <si>
    <t>SL-X-11-03</t>
  </si>
  <si>
    <t>beach head</t>
  </si>
  <si>
    <t>SL-X-11-04</t>
  </si>
  <si>
    <t>insurmountable</t>
  </si>
  <si>
    <t>SL-X-12-00</t>
  </si>
  <si>
    <t>a false sense of security</t>
  </si>
  <si>
    <t>SL-X-12-01</t>
  </si>
  <si>
    <t>nbolism</t>
  </si>
  <si>
    <t>SL-X-12-02</t>
  </si>
  <si>
    <t>funnely</t>
  </si>
  <si>
    <t>SL-X-12-03</t>
  </si>
  <si>
    <t>unadulterated (interior)</t>
  </si>
  <si>
    <t>SU-X-13-01</t>
  </si>
  <si>
    <t>a decided lack of flooring</t>
  </si>
  <si>
    <t>SL-X-12-04</t>
  </si>
  <si>
    <t>paper thin walls</t>
  </si>
  <si>
    <t>SL-X-13-00</t>
  </si>
  <si>
    <t>defunct</t>
  </si>
  <si>
    <t>SL-X-13-01</t>
  </si>
  <si>
    <t>danger dance 1</t>
  </si>
  <si>
    <t>SL-X-13-02</t>
  </si>
  <si>
    <t>out of the blue 4</t>
  </si>
  <si>
    <t>SL-X-13-03</t>
  </si>
  <si>
    <t>laccolith</t>
  </si>
  <si>
    <t>SL-X-13-04</t>
  </si>
  <si>
    <t>control yourself</t>
  </si>
  <si>
    <t>SL-X-14-00</t>
  </si>
  <si>
    <t>and now, young ninja, you _will_ die.</t>
  </si>
  <si>
    <t>SL-X-14-01</t>
  </si>
  <si>
    <t>contra</t>
  </si>
  <si>
    <t>SL-X-14-02</t>
  </si>
  <si>
    <t>skeksis</t>
  </si>
  <si>
    <t>SL-X-14-03</t>
  </si>
  <si>
    <t>shear</t>
  </si>
  <si>
    <t>SU-X-13-02</t>
  </si>
  <si>
    <t>SL-X-14-04</t>
  </si>
  <si>
    <t>mazer</t>
  </si>
  <si>
    <t>mine master</t>
  </si>
  <si>
    <t>S-X-00-00</t>
  </si>
  <si>
    <t>stop</t>
  </si>
  <si>
    <t>SL-X-15-00</t>
  </si>
  <si>
    <t>blastphemy</t>
  </si>
  <si>
    <t>SU-X-13-03</t>
  </si>
  <si>
    <t>teeth chase</t>
  </si>
  <si>
    <t>SL-X-15-01</t>
  </si>
  <si>
    <t>a deadly game of chess</t>
  </si>
  <si>
    <t>S-X-00-01</t>
  </si>
  <si>
    <t>quadrophobia</t>
  </si>
  <si>
    <t>SL-X-15-02</t>
  </si>
  <si>
    <t>i make paintings based on grids just like chuck close</t>
  </si>
  <si>
    <t>SL-X-15-03</t>
  </si>
  <si>
    <t>death star</t>
  </si>
  <si>
    <t>SL-X-15-04</t>
  </si>
  <si>
    <t>losing your mined</t>
  </si>
  <si>
    <t>SL-X-16-00</t>
  </si>
  <si>
    <t>amortized</t>
  </si>
  <si>
    <t>SL-X-16-01</t>
  </si>
  <si>
    <t>val-n-tine</t>
  </si>
  <si>
    <t>SL-X-16-02</t>
  </si>
  <si>
    <t>daunting</t>
  </si>
  <si>
    <t>SU-X-13-04</t>
  </si>
  <si>
    <t>cogito ergo something</t>
  </si>
  <si>
    <t>SL-X-16-03</t>
  </si>
  <si>
    <t>the seven gates of heck</t>
  </si>
  <si>
    <t>SL-X-16-04</t>
  </si>
  <si>
    <t>one heck of a ride</t>
  </si>
  <si>
    <t>SL-X-17-00</t>
  </si>
  <si>
    <t>accelera</t>
  </si>
  <si>
    <t>SL-X-17-01</t>
  </si>
  <si>
    <t>hepped up</t>
  </si>
  <si>
    <t>S-X-00-02</t>
  </si>
  <si>
    <t>saga</t>
  </si>
  <si>
    <t>SL-X-17-02</t>
  </si>
  <si>
    <t>panic chamber</t>
  </si>
  <si>
    <t>SL-X-17-03</t>
  </si>
  <si>
    <t>a strangely isolated place</t>
  </si>
  <si>
    <t>SL-X-17-04</t>
  </si>
  <si>
    <t>robot heaven</t>
  </si>
  <si>
    <t>SU-X-14-00</t>
  </si>
  <si>
    <t>the steepening</t>
  </si>
  <si>
    <t>S-X-00-03</t>
  </si>
  <si>
    <t>sparse set</t>
  </si>
  <si>
    <t>SU-X-14-01</t>
  </si>
  <si>
    <t>SL-X-18-00</t>
  </si>
  <si>
    <t>you can't speedrun a broken heart</t>
  </si>
  <si>
    <t>you can't take it with you</t>
  </si>
  <si>
    <t>SL-X-18-01</t>
  </si>
  <si>
    <t>quixotic</t>
  </si>
  <si>
    <t>SL-X-18-02</t>
  </si>
  <si>
    <t>crabbed and claw-like</t>
  </si>
  <si>
    <t>SL-X-18-03</t>
  </si>
  <si>
    <t>pitcher plant</t>
  </si>
  <si>
    <t>SL-X-18-04</t>
  </si>
  <si>
    <t>the last straw</t>
  </si>
  <si>
    <t>SL-X-19-00</t>
  </si>
  <si>
    <t>around the world in 80 ways</t>
  </si>
  <si>
    <t>S-X-00-04</t>
  </si>
  <si>
    <t>following</t>
  </si>
  <si>
    <t>SU-X-14-02</t>
  </si>
  <si>
    <t>the jaws of infinity</t>
  </si>
  <si>
    <t>SL-X-19-01</t>
  </si>
  <si>
    <t>a close shave</t>
  </si>
  <si>
    <t>SL-X-19-02</t>
  </si>
  <si>
    <t>starfire</t>
  </si>
  <si>
    <t>SL-X-19-03</t>
  </si>
  <si>
    <t>canonical domain</t>
  </si>
  <si>
    <t>SL-X-19-04</t>
  </si>
  <si>
    <t>slippery trip hazard</t>
  </si>
  <si>
    <t>SU-X-14-03</t>
  </si>
  <si>
    <t>to the pain</t>
  </si>
  <si>
    <t>SU-X-14-04</t>
  </si>
  <si>
    <t>S-X-01-00</t>
  </si>
  <si>
    <t>shortness of breath</t>
  </si>
  <si>
    <t>quit pro quo</t>
  </si>
  <si>
    <t>S-X-01-01</t>
  </si>
  <si>
    <t>microblindsided</t>
  </si>
  <si>
    <t>SU-X-15-00</t>
  </si>
  <si>
    <t>learning procession</t>
  </si>
  <si>
    <t>S-X-01-02</t>
  </si>
  <si>
    <t>scanlines and diamond mines</t>
  </si>
  <si>
    <t>SU-X-15-01</t>
  </si>
  <si>
    <t>tempus f++kit</t>
  </si>
  <si>
    <t>S-X-01-03</t>
  </si>
  <si>
    <t>deadly premonitions</t>
  </si>
  <si>
    <t>[???]  G--T--O--</t>
  </si>
  <si>
    <t>S-X-01-04</t>
  </si>
  <si>
    <t>awhoops</t>
  </si>
  <si>
    <t>SU-X-15-02</t>
  </si>
  <si>
    <t>in the halls of the mountain king</t>
  </si>
  <si>
    <t>S-X-02-00</t>
  </si>
  <si>
    <t>a rough approximation of laser-drums</t>
  </si>
  <si>
    <t>SU-X-15-03</t>
  </si>
  <si>
    <t>the wall</t>
  </si>
  <si>
    <t>S-X-02-01</t>
  </si>
  <si>
    <t>SU-X-15-04</t>
  </si>
  <si>
    <t>interloper</t>
  </si>
  <si>
    <t>fusilladed</t>
  </si>
  <si>
    <t>[???] O--C--E++</t>
  </si>
  <si>
    <t>S-X-02-02</t>
  </si>
  <si>
    <t>cloned ninja assassin selection process</t>
  </si>
  <si>
    <t>SU-X-16-00</t>
  </si>
  <si>
    <t>the art of deft</t>
  </si>
  <si>
    <t>S-X-02-03</t>
  </si>
  <si>
    <t>vertex pain dispenser</t>
  </si>
  <si>
    <t>S-X-02-04</t>
  </si>
  <si>
    <t>leapin' laser lids</t>
  </si>
  <si>
    <t>SU-X-16-01</t>
  </si>
  <si>
    <t>gradient ascent</t>
  </si>
  <si>
    <t>S-X-03-00</t>
  </si>
  <si>
    <t>classified control study 985.3b</t>
  </si>
  <si>
    <t>SU-X-16-02</t>
  </si>
  <si>
    <t>mr griddler</t>
  </si>
  <si>
    <t>SU-X-16-03</t>
  </si>
  <si>
    <t>in a pinch</t>
  </si>
  <si>
    <t>SU-X-16-04</t>
  </si>
  <si>
    <t>never never never never never land</t>
  </si>
  <si>
    <t>S-X-03-01</t>
  </si>
  <si>
    <t>a study in scarless</t>
  </si>
  <si>
    <t>SU-X-17-00</t>
  </si>
  <si>
    <t>launch windows</t>
  </si>
  <si>
    <t>SU-X-17-01</t>
  </si>
  <si>
    <t>terror management theory</t>
  </si>
  <si>
    <t>S-X-03-02</t>
  </si>
  <si>
    <t>the brute squad</t>
  </si>
  <si>
    <t>SU-X-17-02</t>
  </si>
  <si>
    <t>space chamber</t>
  </si>
  <si>
    <t>[?????] G++T--O++C++E--</t>
  </si>
  <si>
    <t>SU-X-17-03</t>
  </si>
  <si>
    <t>chaotic attractors</t>
  </si>
  <si>
    <t>Story Name</t>
  </si>
  <si>
    <t>S-X-03-03</t>
  </si>
  <si>
    <t>laser windows</t>
  </si>
  <si>
    <t>SU-X-17-04</t>
  </si>
  <si>
    <t>network dynamics</t>
  </si>
  <si>
    <t>S-X-03-04</t>
  </si>
  <si>
    <t>pace yourself</t>
  </si>
  <si>
    <t>SU-X-18-00</t>
  </si>
  <si>
    <t>lumbricus</t>
  </si>
  <si>
    <t>SU-X-18-01</t>
  </si>
  <si>
    <t>S-X-04-00</t>
  </si>
  <si>
    <t>terrifyingly sane</t>
  </si>
  <si>
    <t>angledance</t>
  </si>
  <si>
    <t>Hardcore Intro Story 00</t>
  </si>
  <si>
    <t>Solo Intro Episode A-00</t>
  </si>
  <si>
    <t>Solo Intro Episode B-00</t>
  </si>
  <si>
    <t>Solo Intro Episode C-00</t>
  </si>
  <si>
    <t>Solo Intro Episode D-00</t>
  </si>
  <si>
    <t>Solo Intro Episode E-00</t>
  </si>
  <si>
    <t>Hardcore Intro Story 01</t>
  </si>
  <si>
    <t>Solo Intro Episode A-01</t>
  </si>
  <si>
    <t>Solo Intro Episode B-01</t>
  </si>
  <si>
    <t>Solo Intro Episode C-01</t>
  </si>
  <si>
    <t>SU-X-18-02</t>
  </si>
  <si>
    <t>Solo Intro Episode D-01</t>
  </si>
  <si>
    <t>rocket arena</t>
  </si>
  <si>
    <t>Solo Intro Episode E-01</t>
  </si>
  <si>
    <t>Hardcore Intro Story 02</t>
  </si>
  <si>
    <t>S-X-04-01</t>
  </si>
  <si>
    <t>all hail arachnid</t>
  </si>
  <si>
    <t>Solo Intro Episode A-02</t>
  </si>
  <si>
    <t>Solo Intro Episode B-02</t>
  </si>
  <si>
    <t>Solo Intro Episode C-02</t>
  </si>
  <si>
    <t>Solo Intro Episode D-02</t>
  </si>
  <si>
    <t>Solo Intro Episode E-02</t>
  </si>
  <si>
    <t>Hardcore Intro Story 03</t>
  </si>
  <si>
    <t>Solo Intro Episode A-03</t>
  </si>
  <si>
    <t>S-X-04-02</t>
  </si>
  <si>
    <t>Solo Intro Episode B-03</t>
  </si>
  <si>
    <t>losing your cool</t>
  </si>
  <si>
    <t>Solo Intro Episode C-03</t>
  </si>
  <si>
    <t>Solo Intro Episode D-03</t>
  </si>
  <si>
    <t>Solo Intro Episode E-03</t>
  </si>
  <si>
    <t>SU-X-18-03</t>
  </si>
  <si>
    <t>Hardcore Intro Story 04</t>
  </si>
  <si>
    <t>unknowable geometry</t>
  </si>
  <si>
    <t>Solo Intro Episode A-04</t>
  </si>
  <si>
    <t>Solo Intro Episode B-04</t>
  </si>
  <si>
    <t>Solo Intro Episode C-04</t>
  </si>
  <si>
    <t>Solo Intro Episode D-04</t>
  </si>
  <si>
    <t>Solo Intro Episode E-04</t>
  </si>
  <si>
    <t>S-X-04-03</t>
  </si>
  <si>
    <t>complexity reducer</t>
  </si>
  <si>
    <t>SU-X-18-04</t>
  </si>
  <si>
    <t>oblivion seekers</t>
  </si>
  <si>
    <t>S-X-04-04</t>
  </si>
  <si>
    <t>escalation</t>
  </si>
  <si>
    <t>SU-X-19-00</t>
  </si>
  <si>
    <t>clone high</t>
  </si>
  <si>
    <t>S-X-05-00</t>
  </si>
  <si>
    <t>rife with metaphor</t>
  </si>
  <si>
    <t>S-X-05-01</t>
  </si>
  <si>
    <t>convergence</t>
  </si>
  <si>
    <t>S-X-05-02</t>
  </si>
  <si>
    <t>self-defeating</t>
  </si>
  <si>
    <t>SU-X-19-01</t>
  </si>
  <si>
    <t>grandmastery</t>
  </si>
  <si>
    <t>SU-X-19-02</t>
  </si>
  <si>
    <t>wave of terror</t>
  </si>
  <si>
    <t>SU-X-19-03</t>
  </si>
  <si>
    <t>S-X-05-03</t>
  </si>
  <si>
    <t>the tenth circle of hell</t>
  </si>
  <si>
    <t>fotoplastikon</t>
  </si>
  <si>
    <t>S-X-05-04</t>
  </si>
  <si>
    <t>straight laser</t>
  </si>
  <si>
    <t>SU-X-19-04</t>
  </si>
  <si>
    <t>destroyer of worlds</t>
  </si>
  <si>
    <t>S-X-06-00</t>
  </si>
  <si>
    <t>careful consideration</t>
  </si>
  <si>
    <t>S-X-06-01</t>
  </si>
  <si>
    <t>bit depths</t>
  </si>
  <si>
    <t>S-X-06-02</t>
  </si>
  <si>
    <t>cutting it close</t>
  </si>
  <si>
    <t>S-X-06-03</t>
  </si>
  <si>
    <t>setagaya waverunner</t>
  </si>
  <si>
    <t>Hardcore Story 00</t>
  </si>
  <si>
    <t>Hardcore Story 01</t>
  </si>
  <si>
    <t>Hardcore Story 02</t>
  </si>
  <si>
    <t>S-X-06-04</t>
  </si>
  <si>
    <t>damballah</t>
  </si>
  <si>
    <t>Hardcore Story 03</t>
  </si>
  <si>
    <t>Hardcore Story 04</t>
  </si>
  <si>
    <t>Hardcore Story 05</t>
  </si>
  <si>
    <t>S-X-07-00</t>
  </si>
  <si>
    <t>MUFG</t>
  </si>
  <si>
    <t>Hardcore Story 06</t>
  </si>
  <si>
    <t>Hardcore Story 07</t>
  </si>
  <si>
    <t>S-X-07-01</t>
  </si>
  <si>
    <t>fear less</t>
  </si>
  <si>
    <t>Hardcore Story 08</t>
  </si>
  <si>
    <t>Hardcore Story 09</t>
  </si>
  <si>
    <t>Hardcore Story 10</t>
  </si>
  <si>
    <t>S-X-07-02</t>
  </si>
  <si>
    <t>occam's laser</t>
  </si>
  <si>
    <t>Hardcore Story 11</t>
  </si>
  <si>
    <t>Hardcore Story 12</t>
  </si>
  <si>
    <t>Hardcore Story 13</t>
  </si>
  <si>
    <t>S-X-07-03</t>
  </si>
  <si>
    <t>lance micron</t>
  </si>
  <si>
    <t>Hardcore Story 14</t>
  </si>
  <si>
    <t>S-X-07-04</t>
  </si>
  <si>
    <t>method conductor</t>
  </si>
  <si>
    <t>Hardcore Story 15</t>
  </si>
  <si>
    <t>S-X-08-00</t>
  </si>
  <si>
    <t>overdrive</t>
  </si>
  <si>
    <t>Hardcore Story 16</t>
  </si>
  <si>
    <t>S-X-08-01</t>
  </si>
  <si>
    <t>the emboldening</t>
  </si>
  <si>
    <t>Hardcore Story 17</t>
  </si>
  <si>
    <t>Hardcore Ultimate Story 00</t>
  </si>
  <si>
    <t>S-X-08-02</t>
  </si>
  <si>
    <t>sneaky toggle fortress</t>
  </si>
  <si>
    <t>Hardcore Story 18</t>
  </si>
  <si>
    <t>Hardcore Ultimate Story 01</t>
  </si>
  <si>
    <t>Hardcore Story 19</t>
  </si>
  <si>
    <t>Hardcore Ultimate Story 02</t>
  </si>
  <si>
    <t>Hardcore Ultimate Story 03</t>
  </si>
  <si>
    <t>S-X-08-03</t>
  </si>
  <si>
    <t>the river</t>
  </si>
  <si>
    <t>Hardcore Ultimate Story 04</t>
  </si>
  <si>
    <t>Hardcore Ultimate Story 05</t>
  </si>
  <si>
    <t>S-X-08-04</t>
  </si>
  <si>
    <t>time barons of hell</t>
  </si>
  <si>
    <t>Hardcore Ultimate Story 06</t>
  </si>
  <si>
    <t>Hardcore Ultimate Story 07</t>
  </si>
  <si>
    <t>S-X-09-00</t>
  </si>
  <si>
    <t>unlocky</t>
  </si>
  <si>
    <t>Hardcore Ultimate Story 08</t>
  </si>
  <si>
    <t>Hardcore Ultimate Story 09</t>
  </si>
  <si>
    <t>S-X-09-01</t>
  </si>
  <si>
    <t>photon flux</t>
  </si>
  <si>
    <t>S-X-09-02</t>
  </si>
  <si>
    <t>spring sprang</t>
  </si>
  <si>
    <t>Hardcore Ultimate Story 10</t>
  </si>
  <si>
    <t>Hardcore Ultimate Story 11</t>
  </si>
  <si>
    <t>S-X-09-03</t>
  </si>
  <si>
    <t>hop-scorch</t>
  </si>
  <si>
    <t>Hardcore Ultimate Story 12</t>
  </si>
  <si>
    <t>Hardcore Ultimate Story 13</t>
  </si>
  <si>
    <t>Hardcore Ultimate Story 14</t>
  </si>
  <si>
    <t>S-X-09-04</t>
  </si>
  <si>
    <t>ai ant colony</t>
  </si>
  <si>
    <t>Hardcore Ultimate Story 15</t>
  </si>
  <si>
    <t>Hardcore Ultimate Story 16</t>
  </si>
  <si>
    <t>S-X-10-00</t>
  </si>
  <si>
    <t>bamboo training forest</t>
  </si>
  <si>
    <t>Hardcore Ultimate Story 17</t>
  </si>
  <si>
    <t>S-X-10-01</t>
  </si>
  <si>
    <t>spacing</t>
  </si>
  <si>
    <t>S-X-10-02</t>
  </si>
  <si>
    <t>puzzle palace</t>
  </si>
  <si>
    <t>Hardcore Ultimate Story 18</t>
  </si>
  <si>
    <t>d</t>
  </si>
  <si>
    <t>S-X-10-03</t>
  </si>
  <si>
    <t>totally bleeped</t>
  </si>
  <si>
    <t>Hardcore Ultimate Story 19</t>
  </si>
  <si>
    <t>Hardcore Legacy Story 00</t>
  </si>
  <si>
    <t>Solo Legacy Episode A-00</t>
  </si>
  <si>
    <t>Solo Legacy Episode B-00</t>
  </si>
  <si>
    <t>Solo Legacy Episode C-00</t>
  </si>
  <si>
    <t>Solo Legacy Episode D-00</t>
  </si>
  <si>
    <t>Solo Legacy Episode E-00</t>
  </si>
  <si>
    <t>Hardcore Legacy Story 01</t>
  </si>
  <si>
    <t>Solo Legacy Episode A-01</t>
  </si>
  <si>
    <t>Solo Legacy Episode B-01</t>
  </si>
  <si>
    <t>Solo Legacy Episode C-01</t>
  </si>
  <si>
    <t>Solo Legacy Episode D-01</t>
  </si>
  <si>
    <t>Solo Legacy Episode E-01</t>
  </si>
  <si>
    <t>Hardcore Legacy Story 02</t>
  </si>
  <si>
    <t>Solo Legacy Episode A-02</t>
  </si>
  <si>
    <t>Solo Legacy Episode B-02</t>
  </si>
  <si>
    <t>Solo Legacy Episode C-02</t>
  </si>
  <si>
    <t>Solo Legacy Episode D-02</t>
  </si>
  <si>
    <t>Solo Legacy Episode E-02</t>
  </si>
  <si>
    <t>Hardcore Legacy Story 03</t>
  </si>
  <si>
    <t>Solo Legacy Episode A-03</t>
  </si>
  <si>
    <t>Solo Legacy Episode B-03</t>
  </si>
  <si>
    <t>Solo Legacy Episode C-03</t>
  </si>
  <si>
    <t>Solo Legacy Episode D-03</t>
  </si>
  <si>
    <t>Solo Legacy Episode E-03</t>
  </si>
  <si>
    <t>Hardcore Legacy Story 04</t>
  </si>
  <si>
    <t>Solo Legacy Episode A-04</t>
  </si>
  <si>
    <t>Solo Legacy Episode B-04</t>
  </si>
  <si>
    <t>Solo Legacy Episode C-04</t>
  </si>
  <si>
    <t>S-X-10-04</t>
  </si>
  <si>
    <t>Solo Legacy Episode D-04</t>
  </si>
  <si>
    <t>operator overload</t>
  </si>
  <si>
    <t>Solo Legacy Episode E-04</t>
  </si>
  <si>
    <t>Hardcore Legacy Story 05</t>
  </si>
  <si>
    <t>Solo Legacy Episode A-05</t>
  </si>
  <si>
    <t>Solo Legacy Episode B-05</t>
  </si>
  <si>
    <t>Solo Legacy Episode C-05</t>
  </si>
  <si>
    <t>Solo Legacy Episode D-05</t>
  </si>
  <si>
    <t>Solo Legacy Episode E-05</t>
  </si>
  <si>
    <t>Hardcore Legacy Story 06</t>
  </si>
  <si>
    <t>Solo Legacy Episode A-06</t>
  </si>
  <si>
    <t>Solo Legacy Episode B-06</t>
  </si>
  <si>
    <t>Solo Legacy Episode C-06</t>
  </si>
  <si>
    <t>Solo Legacy Episode D-06</t>
  </si>
  <si>
    <t>Solo Legacy Episode E-06</t>
  </si>
  <si>
    <t>Hardcore Legacy Story 07</t>
  </si>
  <si>
    <t>Solo Legacy Episode A-07</t>
  </si>
  <si>
    <t>Solo Legacy Episode B-07</t>
  </si>
  <si>
    <t>Solo Legacy Episode C-07</t>
  </si>
  <si>
    <t>Solo Legacy Episode D-07</t>
  </si>
  <si>
    <t>Solo Legacy Episode E-07</t>
  </si>
  <si>
    <t>Hardcore Legacy Story 08</t>
  </si>
  <si>
    <t>Solo Legacy Episode A-08</t>
  </si>
  <si>
    <t>Solo Legacy Episode B-08</t>
  </si>
  <si>
    <t>Solo Legacy Episode C-08</t>
  </si>
  <si>
    <t>Solo Legacy Episode D-08</t>
  </si>
  <si>
    <t>Solo Legacy Episode E-08</t>
  </si>
  <si>
    <t>S-X-11-00</t>
  </si>
  <si>
    <t>eye of the ninja</t>
  </si>
  <si>
    <t>Hardcore Legacy Story 09</t>
  </si>
  <si>
    <t>Solo Legacy Episode A-09</t>
  </si>
  <si>
    <t>Solo Legacy Episode B-09</t>
  </si>
  <si>
    <t>Solo Legacy Episode C-09</t>
  </si>
  <si>
    <t>Solo Legacy Episode D-09</t>
  </si>
  <si>
    <t>Solo Legacy Episode E-09</t>
  </si>
  <si>
    <t>Hardcore Legacy Story 10</t>
  </si>
  <si>
    <t>Solo Legacy Episode A-10</t>
  </si>
  <si>
    <t>Solo Legacy Episode B-10</t>
  </si>
  <si>
    <t>Solo Legacy Episode C-10</t>
  </si>
  <si>
    <t>Solo Legacy Episode D-10</t>
  </si>
  <si>
    <t>Solo Legacy Episode E-10</t>
  </si>
  <si>
    <t>Hardcore Legacy Story 11</t>
  </si>
  <si>
    <t>Solo Legacy Episode A-11</t>
  </si>
  <si>
    <t>Solo Legacy Episode B-11</t>
  </si>
  <si>
    <t>Solo Legacy Episode C-11</t>
  </si>
  <si>
    <t>Solo Legacy Episode D-11</t>
  </si>
  <si>
    <t>Solo Legacy Episode E-11</t>
  </si>
  <si>
    <t>Hardcore Legacy Story 12</t>
  </si>
  <si>
    <t>Solo Legacy Episode A-12</t>
  </si>
  <si>
    <t>Solo Legacy Episode B-12</t>
  </si>
  <si>
    <t>Solo Legacy Episode C-12</t>
  </si>
  <si>
    <t>Solo Legacy Episode D-12</t>
  </si>
  <si>
    <t>Solo Legacy Episode E-12</t>
  </si>
  <si>
    <t>Hardcore Legacy Story 13</t>
  </si>
  <si>
    <t>Solo Legacy Episode A-13</t>
  </si>
  <si>
    <t>Solo Legacy Episode B-13</t>
  </si>
  <si>
    <t>Solo Legacy Episode C-13</t>
  </si>
  <si>
    <t>Solo Legacy Episode D-13</t>
  </si>
  <si>
    <t>Solo Legacy Episode E-13</t>
  </si>
  <si>
    <t>Hardcore Legacy Story 14</t>
  </si>
  <si>
    <t>Solo Legacy Episode A-14</t>
  </si>
  <si>
    <t>Solo Legacy Episode B-14</t>
  </si>
  <si>
    <t>[??] T--O++</t>
  </si>
  <si>
    <t>Solo Legacy Episode C-14</t>
  </si>
  <si>
    <t>Solo Legacy Episode D-14</t>
  </si>
  <si>
    <t>Solo Legacy Episode E-14</t>
  </si>
  <si>
    <t>Hardcore Legacy Story 15</t>
  </si>
  <si>
    <t>Solo Legacy Episode A-15</t>
  </si>
  <si>
    <t>Solo Legacy Episode B-15</t>
  </si>
  <si>
    <t>Solo Legacy Episode C-15</t>
  </si>
  <si>
    <t>Solo Legacy Episode D-15</t>
  </si>
  <si>
    <t>Solo Legacy Episode E-15</t>
  </si>
  <si>
    <t>Hardcore Legacy Story 16</t>
  </si>
  <si>
    <t>Solo Legacy Episode A-16</t>
  </si>
  <si>
    <t>Solo Legacy Episode B-16</t>
  </si>
  <si>
    <t>Solo Legacy Episode C-16</t>
  </si>
  <si>
    <t>Solo Legacy Episode D-16</t>
  </si>
  <si>
    <t>Solo Legacy Episode E-16</t>
  </si>
  <si>
    <t>Hardcore Legacy Story 17</t>
  </si>
  <si>
    <t>Solo Legacy Episode A-17</t>
  </si>
  <si>
    <t>Solo Legacy Episode B-17</t>
  </si>
  <si>
    <t>Solo Legacy Episode C-17</t>
  </si>
  <si>
    <t>Solo Legacy Episode D-17</t>
  </si>
  <si>
    <t>Solo Legacy Episode E-17</t>
  </si>
  <si>
    <t>Hardcore Legacy Story 18</t>
  </si>
  <si>
    <t>Solo Legacy Episode A-18</t>
  </si>
  <si>
    <t>S-X-11-01</t>
  </si>
  <si>
    <t>Solo Legacy Episode B-18</t>
  </si>
  <si>
    <t>sparse matrix solver</t>
  </si>
  <si>
    <t>Solo Legacy Episode C-18</t>
  </si>
  <si>
    <t>Solo Legacy Episode D-18</t>
  </si>
  <si>
    <t>Solo Legacy Episode E-18</t>
  </si>
  <si>
    <t>Hardcore Legacy Story 19</t>
  </si>
  <si>
    <t>Solo Legacy Episode A-19</t>
  </si>
  <si>
    <t>S-X-11-02</t>
  </si>
  <si>
    <t>barrel shoot</t>
  </si>
  <si>
    <t>Solo Legacy Episode B-19</t>
  </si>
  <si>
    <t>Solo Legacy Episode C-19</t>
  </si>
  <si>
    <t>CI-A-00-00</t>
  </si>
  <si>
    <t>Solo Legacy Episode D-19</t>
  </si>
  <si>
    <t>the basics, part c</t>
  </si>
  <si>
    <t>Solo Legacy Episode E-19</t>
  </si>
  <si>
    <t>CI-A-00-01</t>
  </si>
  <si>
    <t>just the two of plus</t>
  </si>
  <si>
    <t>CI-A-00-02</t>
  </si>
  <si>
    <t>flip it</t>
  </si>
  <si>
    <t>CI-A-00-03</t>
  </si>
  <si>
    <t>collectors</t>
  </si>
  <si>
    <t>S-X-11-03</t>
  </si>
  <si>
    <t>CI-A-00-04</t>
  </si>
  <si>
    <t>syncretic</t>
  </si>
  <si>
    <t>co-op catalogue of amazements</t>
  </si>
  <si>
    <t>CI-B-00-00</t>
  </si>
  <si>
    <t>core unlock sequence</t>
  </si>
  <si>
    <t>CI-B-00-01</t>
  </si>
  <si>
    <t>front and follow</t>
  </si>
  <si>
    <t>CI-B-00-02</t>
  </si>
  <si>
    <t>toggold</t>
  </si>
  <si>
    <t>CI-B-00-03</t>
  </si>
  <si>
    <t>blazered</t>
  </si>
  <si>
    <t>CI-B-00-04</t>
  </si>
  <si>
    <t>ready player two</t>
  </si>
  <si>
    <t>CI-C-00-00</t>
  </si>
  <si>
    <t>going out with several bangs</t>
  </si>
  <si>
    <t>CI-C-00-01</t>
  </si>
  <si>
    <t>always be cooperating</t>
  </si>
  <si>
    <t>CI-C-00-02</t>
  </si>
  <si>
    <t>introctagon</t>
  </si>
  <si>
    <t>CI-C-00-03</t>
  </si>
  <si>
    <t>co-operative anglonics</t>
  </si>
  <si>
    <t>CI-C-00-04</t>
  </si>
  <si>
    <t>personal histories</t>
  </si>
  <si>
    <t>CI-D-00-00</t>
  </si>
  <si>
    <t>they came from... behind...</t>
  </si>
  <si>
    <t>CI-D-00-01</t>
  </si>
  <si>
    <t>micro sheets</t>
  </si>
  <si>
    <t>CI-D-00-02</t>
  </si>
  <si>
    <t>turn-based strategy</t>
  </si>
  <si>
    <t>CI-D-00-03</t>
  </si>
  <si>
    <t>the thwumpening</t>
  </si>
  <si>
    <t>CI-D-00-04</t>
  </si>
  <si>
    <t>timing is nine tenths of the law</t>
  </si>
  <si>
    <t>CI-E-00-00</t>
  </si>
  <si>
    <t>CI-E-00-01</t>
  </si>
  <si>
    <t>youa culpa</t>
  </si>
  <si>
    <t>CI-E-00-02</t>
  </si>
  <si>
    <t>co-operation mechanism</t>
  </si>
  <si>
    <t>CI-E-00-03</t>
  </si>
  <si>
    <t>never mind the ball locks</t>
  </si>
  <si>
    <t>CI-E-00-04</t>
  </si>
  <si>
    <t>plus plus plus plus plus</t>
  </si>
  <si>
    <t>CI-A-01-00</t>
  </si>
  <si>
    <t>woonerf</t>
  </si>
  <si>
    <t>CI-A-01-01</t>
  </si>
  <si>
    <t>one shove</t>
  </si>
  <si>
    <t>CI-A-01-02</t>
  </si>
  <si>
    <t>tunnel theatrics</t>
  </si>
  <si>
    <t>CI-A-01-03</t>
  </si>
  <si>
    <t>chase space</t>
  </si>
  <si>
    <t>CI-A-01-04</t>
  </si>
  <si>
    <t>best foot forbackward</t>
  </si>
  <si>
    <t>CI-B-01-00</t>
  </si>
  <si>
    <t>S-X-11-04</t>
  </si>
  <si>
    <t>rope of sand</t>
  </si>
  <si>
    <t>CI-B-01-01</t>
  </si>
  <si>
    <t>don't release the hounds</t>
  </si>
  <si>
    <t>suboptimal panopticon</t>
  </si>
  <si>
    <t>CI-B-01-02</t>
  </si>
  <si>
    <t>essay-length laser level</t>
  </si>
  <si>
    <t>CI-B-01-03</t>
  </si>
  <si>
    <t>evil roommate</t>
  </si>
  <si>
    <t>CI-B-01-04</t>
  </si>
  <si>
    <t>leadership</t>
  </si>
  <si>
    <t>CI-C-01-00</t>
  </si>
  <si>
    <t>abco-op</t>
  </si>
  <si>
    <t>CI-C-01-01</t>
  </si>
  <si>
    <t>co-op caving conundrum</t>
  </si>
  <si>
    <t>CI-C-01-02</t>
  </si>
  <si>
    <t>please turn to page 6 of your co-operation manual</t>
  </si>
  <si>
    <t>CI-C-01-03</t>
  </si>
  <si>
    <t>beveled and bedeviled</t>
  </si>
  <si>
    <t>CI-C-01-04</t>
  </si>
  <si>
    <t>cooperocket</t>
  </si>
  <si>
    <t>CI-D-01-00</t>
  </si>
  <si>
    <t>reuptake inhibitors</t>
  </si>
  <si>
    <t>CI-D-01-01</t>
  </si>
  <si>
    <t>jops jumps jools</t>
  </si>
  <si>
    <t>CI-D-01-02</t>
  </si>
  <si>
    <t>switch hitter</t>
  </si>
  <si>
    <t>CI-D-01-03</t>
  </si>
  <si>
    <t>the great attractor</t>
  </si>
  <si>
    <t>CI-D-01-04</t>
  </si>
  <si>
    <t>a room of one's clones</t>
  </si>
  <si>
    <t>CI-E-01-00</t>
  </si>
  <si>
    <t>debate team</t>
  </si>
  <si>
    <t>CI-E-01-01</t>
  </si>
  <si>
    <t>in an orderly fashion</t>
  </si>
  <si>
    <t>CI-E-01-02</t>
  </si>
  <si>
    <t>deathloops</t>
  </si>
  <si>
    <t>CI-E-01-03</t>
  </si>
  <si>
    <t>laser escape plot</t>
  </si>
  <si>
    <t>CI-E-01-04</t>
  </si>
  <si>
    <t>rounderground</t>
  </si>
  <si>
    <t>S-X-12-00</t>
  </si>
  <si>
    <t>victory lapse</t>
  </si>
  <si>
    <t>S-X-12-01</t>
  </si>
  <si>
    <t>slaughterhouse three</t>
  </si>
  <si>
    <t>S-X-12-02</t>
  </si>
  <si>
    <t>escalating delirium</t>
  </si>
  <si>
    <t>[????] G--T--O++E++</t>
  </si>
  <si>
    <t>S-X-12-03</t>
  </si>
  <si>
    <t>biscuity boyle</t>
  </si>
  <si>
    <t>C-A-00-00</t>
  </si>
  <si>
    <t>C-A-00-01</t>
  </si>
  <si>
    <t>I knew this was a one-way trip.</t>
  </si>
  <si>
    <t>C-A-00-02</t>
  </si>
  <si>
    <t>joint mission</t>
  </si>
  <si>
    <t>S-X-12-04</t>
  </si>
  <si>
    <t>squibs</t>
  </si>
  <si>
    <t>C-A-00-03</t>
  </si>
  <si>
    <t>just don't touch it</t>
  </si>
  <si>
    <t>C-A-00-04</t>
  </si>
  <si>
    <t>defensive tackle</t>
  </si>
  <si>
    <t>C-B-00-00</t>
  </si>
  <si>
    <t>S-X-13-00</t>
  </si>
  <si>
    <t>killsphere</t>
  </si>
  <si>
    <t>similarities</t>
  </si>
  <si>
    <t>CL-A-00-00</t>
  </si>
  <si>
    <t>tumble</t>
  </si>
  <si>
    <t>CL-A-00-01</t>
  </si>
  <si>
    <t>tunnel rats</t>
  </si>
  <si>
    <t>CL-A-00-02</t>
  </si>
  <si>
    <t>chunky stripes</t>
  </si>
  <si>
    <t>CL-A-00-03</t>
  </si>
  <si>
    <t>mechanically separated ninja meat</t>
  </si>
  <si>
    <t>C-B-00-01</t>
  </si>
  <si>
    <t>CL-A-00-04</t>
  </si>
  <si>
    <t>cooper</t>
  </si>
  <si>
    <t>safety pits</t>
  </si>
  <si>
    <t>CL-B-00-00</t>
  </si>
  <si>
    <t>ineffective patrol scheme</t>
  </si>
  <si>
    <t>CL-B-00-01</t>
  </si>
  <si>
    <t>pulse width 1</t>
  </si>
  <si>
    <t>CL-B-00-02</t>
  </si>
  <si>
    <t>a symmetry</t>
  </si>
  <si>
    <t>CL-B-00-03</t>
  </si>
  <si>
    <t>S-X-13-01</t>
  </si>
  <si>
    <t>thwump city: population 9</t>
  </si>
  <si>
    <t>spin quantum number</t>
  </si>
  <si>
    <t>CL-B-00-04</t>
  </si>
  <si>
    <t>C-B-00-02</t>
  </si>
  <si>
    <t>a slice of death</t>
  </si>
  <si>
    <t>hold on</t>
  </si>
  <si>
    <t>CL-C-00-00</t>
  </si>
  <si>
    <t>creepy crossing</t>
  </si>
  <si>
    <t>CL-C-00-01</t>
  </si>
  <si>
    <t>meat helmets</t>
  </si>
  <si>
    <t>CL-C-00-02</t>
  </si>
  <si>
    <t>spinning class</t>
  </si>
  <si>
    <t>CL-C-00-03</t>
  </si>
  <si>
    <t>C-B-00-03</t>
  </si>
  <si>
    <t>plasmoid</t>
  </si>
  <si>
    <t>division of labour</t>
  </si>
  <si>
    <t>CL-C-00-04</t>
  </si>
  <si>
    <t>neck tick</t>
  </si>
  <si>
    <t>CL-D-00-00</t>
  </si>
  <si>
    <t>shake that eye's hand</t>
  </si>
  <si>
    <t>CL-D-00-01</t>
  </si>
  <si>
    <t>there goes my hero</t>
  </si>
  <si>
    <t>CL-D-00-02</t>
  </si>
  <si>
    <t>double grey diamond</t>
  </si>
  <si>
    <t>CL-D-00-03</t>
  </si>
  <si>
    <t>memories of kobe</t>
  </si>
  <si>
    <t>CL-D-00-04</t>
  </si>
  <si>
    <t>shasta</t>
  </si>
  <si>
    <t>CL-E-00-00</t>
  </si>
  <si>
    <t>C-B-00-04</t>
  </si>
  <si>
    <t>tempt job</t>
  </si>
  <si>
    <t>darting</t>
  </si>
  <si>
    <t>CL-E-00-01</t>
  </si>
  <si>
    <t>hustle</t>
  </si>
  <si>
    <t>CL-E-00-02</t>
  </si>
  <si>
    <t>sigils</t>
  </si>
  <si>
    <t>CL-E-00-03</t>
  </si>
  <si>
    <t>omegaman</t>
  </si>
  <si>
    <t>C-C-00-00</t>
  </si>
  <si>
    <t>nontrivial split</t>
  </si>
  <si>
    <t>CL-E-00-04</t>
  </si>
  <si>
    <t>hazardous</t>
  </si>
  <si>
    <t>CL-A-01-00</t>
  </si>
  <si>
    <t>mux</t>
  </si>
  <si>
    <t>CL-A-01-01</t>
  </si>
  <si>
    <t>killswatch</t>
  </si>
  <si>
    <t>C-C-00-01</t>
  </si>
  <si>
    <t>right angles</t>
  </si>
  <si>
    <t>CL-A-01-02</t>
  </si>
  <si>
    <t>everyone loves a cave</t>
  </si>
  <si>
    <t>CL-A-01-03</t>
  </si>
  <si>
    <t>west enderson</t>
  </si>
  <si>
    <t>CL-A-01-04</t>
  </si>
  <si>
    <t>corridor</t>
  </si>
  <si>
    <t>CL-B-01-00</t>
  </si>
  <si>
    <t>C-C-00-02</t>
  </si>
  <si>
    <t>..and yet so far.</t>
  </si>
  <si>
    <t>CL-B-01-01</t>
  </si>
  <si>
    <t>brain stems</t>
  </si>
  <si>
    <t>ninja's first tight squeeze</t>
  </si>
  <si>
    <t>CL-B-01-02</t>
  </si>
  <si>
    <t>laying in wait</t>
  </si>
  <si>
    <t>CL-B-01-03</t>
  </si>
  <si>
    <t>hillock pillock</t>
  </si>
  <si>
    <t>C-C-00-03</t>
  </si>
  <si>
    <t>column major</t>
  </si>
  <si>
    <t>CL-B-01-04</t>
  </si>
  <si>
    <t>strugs</t>
  </si>
  <si>
    <t>CL-C-01-00</t>
  </si>
  <si>
    <t>rampart</t>
  </si>
  <si>
    <t>CL-C-01-01</t>
  </si>
  <si>
    <t>fifth column</t>
  </si>
  <si>
    <t>C-C-00-04</t>
  </si>
  <si>
    <t>CL-C-01-02</t>
  </si>
  <si>
    <t>split and merge</t>
  </si>
  <si>
    <t>wrecked tangle</t>
  </si>
  <si>
    <t>CL-C-01-03</t>
  </si>
  <si>
    <t>circulator</t>
  </si>
  <si>
    <t>CL-C-01-04</t>
  </si>
  <si>
    <t>C-D-00-00</t>
  </si>
  <si>
    <t>blame yourself</t>
  </si>
  <si>
    <t>big and little</t>
  </si>
  <si>
    <t>CL-D-01-00</t>
  </si>
  <si>
    <t>duty cycle 2</t>
  </si>
  <si>
    <t>CL-D-01-01</t>
  </si>
  <si>
    <t>the long mover, or the windy man</t>
  </si>
  <si>
    <t>CL-D-01-02</t>
  </si>
  <si>
    <t>C-D-00-01</t>
  </si>
  <si>
    <t>pity the fool</t>
  </si>
  <si>
    <t>heavily interlaced</t>
  </si>
  <si>
    <t>CL-D-01-03</t>
  </si>
  <si>
    <t>jag</t>
  </si>
  <si>
    <t>CL-D-01-04</t>
  </si>
  <si>
    <t>assembly line</t>
  </si>
  <si>
    <t>S-X-13-02</t>
  </si>
  <si>
    <t>vortex of plans</t>
  </si>
  <si>
    <t>C-D-00-02</t>
  </si>
  <si>
    <t>the slammer</t>
  </si>
  <si>
    <t>CL-E-01-00</t>
  </si>
  <si>
    <t>Hootie McNoobs</t>
  </si>
  <si>
    <t>CL-E-01-01</t>
  </si>
  <si>
    <t>scention</t>
  </si>
  <si>
    <t>CL-E-01-02</t>
  </si>
  <si>
    <t>equality</t>
  </si>
  <si>
    <t>C-D-00-03</t>
  </si>
  <si>
    <t>crisscrossy roads</t>
  </si>
  <si>
    <t>CL-E-01-03</t>
  </si>
  <si>
    <t>stronghold</t>
  </si>
  <si>
    <t>CL-E-01-04</t>
  </si>
  <si>
    <t>life support</t>
  </si>
  <si>
    <t>CL-A-02-00</t>
  </si>
  <si>
    <t>rooms full of gold</t>
  </si>
  <si>
    <t>C-D-00-04</t>
  </si>
  <si>
    <t>the borbs</t>
  </si>
  <si>
    <t>CL-A-02-01</t>
  </si>
  <si>
    <t>co-op chimney climb</t>
  </si>
  <si>
    <t>CL-A-02-02</t>
  </si>
  <si>
    <t>dig it</t>
  </si>
  <si>
    <t>CL-A-02-03</t>
  </si>
  <si>
    <t>C-E-00-00</t>
  </si>
  <si>
    <t>my iron lungs</t>
  </si>
  <si>
    <t>zap walls</t>
  </si>
  <si>
    <t>CL-A-02-04</t>
  </si>
  <si>
    <t>C-E-00-01</t>
  </si>
  <si>
    <t>extra credit</t>
  </si>
  <si>
    <t>ocupado</t>
  </si>
  <si>
    <t>C-E-00-02</t>
  </si>
  <si>
    <t>Act II - The Chase</t>
  </si>
  <si>
    <t>C-E-00-03</t>
  </si>
  <si>
    <t>fools rush in</t>
  </si>
  <si>
    <t>C-E-00-04</t>
  </si>
  <si>
    <t>S-X-13-03</t>
  </si>
  <si>
    <t>shared space</t>
  </si>
  <si>
    <t>ancient patrol route</t>
  </si>
  <si>
    <t>C-A-01-00</t>
  </si>
  <si>
    <t>sinc</t>
  </si>
  <si>
    <t>C-A-01-01</t>
  </si>
  <si>
    <t>yours or mines?</t>
  </si>
  <si>
    <t>CL-B-02-00</t>
  </si>
  <si>
    <t>the old run n' jump</t>
  </si>
  <si>
    <t>CL-B-02-01</t>
  </si>
  <si>
    <t>all-sparked</t>
  </si>
  <si>
    <t>C-A-01-02</t>
  </si>
  <si>
    <t>the seven circles</t>
  </si>
  <si>
    <t>CL-B-02-02</t>
  </si>
  <si>
    <t>undercropping</t>
  </si>
  <si>
    <t>CL-B-02-03</t>
  </si>
  <si>
    <t>champloo fortress</t>
  </si>
  <si>
    <t>S-X-13-04</t>
  </si>
  <si>
    <t>nothing is impossible</t>
  </si>
  <si>
    <t>CL-B-02-04</t>
  </si>
  <si>
    <t>C-A-01-03</t>
  </si>
  <si>
    <t>the skinny</t>
  </si>
  <si>
    <t>holdin'</t>
  </si>
  <si>
    <t>CL-C-02-00</t>
  </si>
  <si>
    <t>conduit</t>
  </si>
  <si>
    <t>CL-C-02-01</t>
  </si>
  <si>
    <t>archeology professor</t>
  </si>
  <si>
    <t>CL-C-02-02</t>
  </si>
  <si>
    <t>help</t>
  </si>
  <si>
    <t>CL-C-02-03</t>
  </si>
  <si>
    <t>C-A-01-04</t>
  </si>
  <si>
    <t>daring don't</t>
  </si>
  <si>
    <t>cyberstructure</t>
  </si>
  <si>
    <t>CL-C-02-04</t>
  </si>
  <si>
    <t>forcey</t>
  </si>
  <si>
    <t>C-B-01-00</t>
  </si>
  <si>
    <t>CL-D-02-00</t>
  </si>
  <si>
    <t>RSBLSB</t>
  </si>
  <si>
    <t>vestibule</t>
  </si>
  <si>
    <t>CL-D-02-01</t>
  </si>
  <si>
    <t>army of two to four</t>
  </si>
  <si>
    <t>CL-D-02-02</t>
  </si>
  <si>
    <t>co-operation, working together (dig it)</t>
  </si>
  <si>
    <t>C-B-01-01</t>
  </si>
  <si>
    <t>CL-D-02-03</t>
  </si>
  <si>
    <t>miroir</t>
  </si>
  <si>
    <t>emergent patterns</t>
  </si>
  <si>
    <t>CL-D-02-04</t>
  </si>
  <si>
    <t>cache</t>
  </si>
  <si>
    <t>S-X-14-00</t>
  </si>
  <si>
    <t>upon the deep</t>
  </si>
  <si>
    <t>CL-E-02-00</t>
  </si>
  <si>
    <t>chomplor</t>
  </si>
  <si>
    <t>C-B-01-02</t>
  </si>
  <si>
    <t>esprit de corpse</t>
  </si>
  <si>
    <t>CL-E-02-01</t>
  </si>
  <si>
    <t>teamsters</t>
  </si>
  <si>
    <t>CL-E-02-02</t>
  </si>
  <si>
    <t>get the thwump outta here!</t>
  </si>
  <si>
    <t>CL-E-02-03</t>
  </si>
  <si>
    <t>desperate</t>
  </si>
  <si>
    <t>C-B-01-03</t>
  </si>
  <si>
    <t>lose your way</t>
  </si>
  <si>
    <t>S-X-14-01</t>
  </si>
  <si>
    <t>the fine art of biting off more than you can chew</t>
  </si>
  <si>
    <t>C-B-01-04</t>
  </si>
  <si>
    <t>fish barrels</t>
  </si>
  <si>
    <t>CL-E-02-04</t>
  </si>
  <si>
    <t>hurry jodie get there</t>
  </si>
  <si>
    <t>CL-A-03-00</t>
  </si>
  <si>
    <t>anti-grav ninjas</t>
  </si>
  <si>
    <t>C-C-01-00</t>
  </si>
  <si>
    <t>quadricular vunnels</t>
  </si>
  <si>
    <t>CL-A-03-01</t>
  </si>
  <si>
    <t>flown</t>
  </si>
  <si>
    <t>CL-A-03-02</t>
  </si>
  <si>
    <t>carbonite</t>
  </si>
  <si>
    <t>CL-A-03-03</t>
  </si>
  <si>
    <t>mortal coils</t>
  </si>
  <si>
    <t>C-C-01-01</t>
  </si>
  <si>
    <t>starry starry plight</t>
  </si>
  <si>
    <t>CL-A-03-04</t>
  </si>
  <si>
    <t>who let the NOOOooo...</t>
  </si>
  <si>
    <t>CL-B-03-00</t>
  </si>
  <si>
    <t>chimney sweeps</t>
  </si>
  <si>
    <t>CL-B-03-01</t>
  </si>
  <si>
    <t>rocket lawn chairs</t>
  </si>
  <si>
    <t>CL-B-03-02</t>
  </si>
  <si>
    <t>system shock</t>
  </si>
  <si>
    <t>C-C-01-02</t>
  </si>
  <si>
    <t>a stylish death</t>
  </si>
  <si>
    <t>CL-B-03-03</t>
  </si>
  <si>
    <t>radioactive clover</t>
  </si>
  <si>
    <t>CL-B-03-04</t>
  </si>
  <si>
    <t>by one's own petard</t>
  </si>
  <si>
    <t>CL-C-03-00</t>
  </si>
  <si>
    <t>manimal lust</t>
  </si>
  <si>
    <t>CL-C-03-01</t>
  </si>
  <si>
    <t>beedrill C</t>
  </si>
  <si>
    <t>C-C-01-03</t>
  </si>
  <si>
    <t>hillside stroll</t>
  </si>
  <si>
    <t>CL-C-03-02</t>
  </si>
  <si>
    <t>closer encounters</t>
  </si>
  <si>
    <t>CL-C-03-03</t>
  </si>
  <si>
    <t>blockade runner A</t>
  </si>
  <si>
    <t>CL-C-03-04</t>
  </si>
  <si>
    <t>neutral zone</t>
  </si>
  <si>
    <t>C-C-01-04</t>
  </si>
  <si>
    <t>juice tiger</t>
  </si>
  <si>
    <t>CL-D-03-00</t>
  </si>
  <si>
    <t>S-X-14-02</t>
  </si>
  <si>
    <t>grindhouse</t>
  </si>
  <si>
    <t>you want me to what?!</t>
  </si>
  <si>
    <t>CL-D-03-01</t>
  </si>
  <si>
    <t>breen district</t>
  </si>
  <si>
    <t>C-D-01-00</t>
  </si>
  <si>
    <t>CL-D-03-02</t>
  </si>
  <si>
    <t>ghostly</t>
  </si>
  <si>
    <t>asterisking your asterisk</t>
  </si>
  <si>
    <t>CL-D-03-03</t>
  </si>
  <si>
    <t>comms</t>
  </si>
  <si>
    <t>CL-D-03-04</t>
  </si>
  <si>
    <t>systematic</t>
  </si>
  <si>
    <t>CL-E-03-00</t>
  </si>
  <si>
    <t>primary relay</t>
  </si>
  <si>
    <t>C-D-01-01</t>
  </si>
  <si>
    <t>tough as snails</t>
  </si>
  <si>
    <t>CL-E-03-01</t>
  </si>
  <si>
    <t>skill-testing questions</t>
  </si>
  <si>
    <t>CL-E-03-02</t>
  </si>
  <si>
    <t>mazy mazerino</t>
  </si>
  <si>
    <t>S-X-14-03</t>
  </si>
  <si>
    <t>CL-E-03-03</t>
  </si>
  <si>
    <t>afternoon at the complex</t>
  </si>
  <si>
    <t>rectilinear</t>
  </si>
  <si>
    <t>CL-E-03-04</t>
  </si>
  <si>
    <t>death march</t>
  </si>
  <si>
    <t>C-D-01-02</t>
  </si>
  <si>
    <t>CL-X-00-00</t>
  </si>
  <si>
    <t>another dimension</t>
  </si>
  <si>
    <t>ninja turtle</t>
  </si>
  <si>
    <t>CL-X-00-01</t>
  </si>
  <si>
    <t>precision jumpspersonship</t>
  </si>
  <si>
    <t>CL-X-00-02</t>
  </si>
  <si>
    <t>pressurizer</t>
  </si>
  <si>
    <t>C-D-01-03</t>
  </si>
  <si>
    <t>foot traffic</t>
  </si>
  <si>
    <t>CL-X-00-03</t>
  </si>
  <si>
    <t>don't even kid yourself</t>
  </si>
  <si>
    <t>CL-X-00-04</t>
  </si>
  <si>
    <t>save the best for last</t>
  </si>
  <si>
    <t>CL-X-01-00</t>
  </si>
  <si>
    <t>snzappers</t>
  </si>
  <si>
    <t>C-D-01-04</t>
  </si>
  <si>
    <t>abstract drainage mission</t>
  </si>
  <si>
    <t>CL-X-01-01</t>
  </si>
  <si>
    <t>tension</t>
  </si>
  <si>
    <t>CL-X-01-02</t>
  </si>
  <si>
    <t>n it together</t>
  </si>
  <si>
    <t>CL-X-01-03</t>
  </si>
  <si>
    <t>baited breath</t>
  </si>
  <si>
    <t>C-E-01-00</t>
  </si>
  <si>
    <t>wiggler rooms</t>
  </si>
  <si>
    <t>CL-X-01-04</t>
  </si>
  <si>
    <t>the buddy system</t>
  </si>
  <si>
    <t>C-E-01-01</t>
  </si>
  <si>
    <t>givens rotations</t>
  </si>
  <si>
    <t>CL-X-02-00</t>
  </si>
  <si>
    <t>khaaaaaaaan!</t>
  </si>
  <si>
    <t>C-E-01-02</t>
  </si>
  <si>
    <t>our very favourite fearscape</t>
  </si>
  <si>
    <t>CL-X-02-01</t>
  </si>
  <si>
    <t>as fast as you can</t>
  </si>
  <si>
    <t>C-E-01-03</t>
  </si>
  <si>
    <t>i'm in all the way to hell</t>
  </si>
  <si>
    <t>C-E-01-04</t>
  </si>
  <si>
    <t>coordination problem</t>
  </si>
  <si>
    <t>C-A-02-00</t>
  </si>
  <si>
    <t>laggard</t>
  </si>
  <si>
    <t>CL-X-02-02</t>
  </si>
  <si>
    <t>a wash of diamonds</t>
  </si>
  <si>
    <t>C-A-02-01</t>
  </si>
  <si>
    <t>propinquity</t>
  </si>
  <si>
    <t>CL-X-02-03</t>
  </si>
  <si>
    <t>ingress</t>
  </si>
  <si>
    <t>CL-X-02-04</t>
  </si>
  <si>
    <t>the friendship tester</t>
  </si>
  <si>
    <t>CL-X-03-00</t>
  </si>
  <si>
    <t>dizzy spiels</t>
  </si>
  <si>
    <t>C-A-02-02</t>
  </si>
  <si>
    <t>dragon's teeth</t>
  </si>
  <si>
    <t>CL-X-03-01</t>
  </si>
  <si>
    <t>ninja popcorn</t>
  </si>
  <si>
    <t>S-X-14-04</t>
  </si>
  <si>
    <t>masterclass</t>
  </si>
  <si>
    <t>C-A-02-03</t>
  </si>
  <si>
    <t>CL-X-03-02</t>
  </si>
  <si>
    <t>mendacious bonus junkies</t>
  </si>
  <si>
    <t>rien ne va plus</t>
  </si>
  <si>
    <t>CL-X-03-03</t>
  </si>
  <si>
    <t>breath control</t>
  </si>
  <si>
    <t>CL-X-03-04</t>
  </si>
  <si>
    <t>the waiting game</t>
  </si>
  <si>
    <t>C-A-02-04</t>
  </si>
  <si>
    <t>rauseresque</t>
  </si>
  <si>
    <t>CL-A-04-00</t>
  </si>
  <si>
    <t>polka, dot?</t>
  </si>
  <si>
    <t>CL-A-04-01</t>
  </si>
  <si>
    <t>do not taunt happy fun ball</t>
  </si>
  <si>
    <t>CL-A-04-02</t>
  </si>
  <si>
    <t>tri tri again</t>
  </si>
  <si>
    <t>C-B-02-00</t>
  </si>
  <si>
    <t>hop-scotch</t>
  </si>
  <si>
    <t>CL-A-04-03</t>
  </si>
  <si>
    <t>cyclic coordinate descent</t>
  </si>
  <si>
    <t>CL-A-04-04</t>
  </si>
  <si>
    <t>avantegardism</t>
  </si>
  <si>
    <t>CL-B-04-00</t>
  </si>
  <si>
    <t>pulse width 2</t>
  </si>
  <si>
    <t>C-B-02-01</t>
  </si>
  <si>
    <t>octilinear stacks</t>
  </si>
  <si>
    <t>CL-B-04-01</t>
  </si>
  <si>
    <t>subterranean homesick golds</t>
  </si>
  <si>
    <t>CL-B-04-02</t>
  </si>
  <si>
    <t>vernacular</t>
  </si>
  <si>
    <t>CL-B-04-03</t>
  </si>
  <si>
    <t>boogie</t>
  </si>
  <si>
    <t>CL-B-04-04</t>
  </si>
  <si>
    <t>ndiana jones</t>
  </si>
  <si>
    <t>C-B-02-02</t>
  </si>
  <si>
    <t>diversionary</t>
  </si>
  <si>
    <t>CL-C-04-00</t>
  </si>
  <si>
    <t>dubbly</t>
  </si>
  <si>
    <t>CL-C-04-01</t>
  </si>
  <si>
    <t>duty cycle 1</t>
  </si>
  <si>
    <t>S-X-15-00</t>
  </si>
  <si>
    <t>CL-C-04-02</t>
  </si>
  <si>
    <t>the great filter</t>
  </si>
  <si>
    <t>co-ordinateur</t>
  </si>
  <si>
    <t>CL-C-04-03</t>
  </si>
  <si>
    <t>C-B-02-03</t>
  </si>
  <si>
    <t>la suisse deux</t>
  </si>
  <si>
    <t>a farewell to limbs</t>
  </si>
  <si>
    <t>CL-C-04-04</t>
  </si>
  <si>
    <t>parallel universe</t>
  </si>
  <si>
    <t>CL-D-04-00</t>
  </si>
  <si>
    <t>spiral arms</t>
  </si>
  <si>
    <t>CL-D-04-01</t>
  </si>
  <si>
    <t>peril.. 'ello? blam!!</t>
  </si>
  <si>
    <t>C-B-02-04</t>
  </si>
  <si>
    <t>take cover</t>
  </si>
  <si>
    <t>CL-D-04-02</t>
  </si>
  <si>
    <t>stumped B</t>
  </si>
  <si>
    <t>CL-D-04-03</t>
  </si>
  <si>
    <t>pop quiz, hotshots</t>
  </si>
  <si>
    <t>CL-D-04-04</t>
  </si>
  <si>
    <t>piqued</t>
  </si>
  <si>
    <t>CL-E-04-00</t>
  </si>
  <si>
    <t>trickety boom</t>
  </si>
  <si>
    <t>S-X-15-01</t>
  </si>
  <si>
    <t>riding high</t>
  </si>
  <si>
    <t>C-C-02-00</t>
  </si>
  <si>
    <t>CL-E-04-01</t>
  </si>
  <si>
    <t>accretion</t>
  </si>
  <si>
    <t>thwart hog</t>
  </si>
  <si>
    <t>CL-E-04-02</t>
  </si>
  <si>
    <t>surfacing</t>
  </si>
  <si>
    <t>CL-E-04-03</t>
  </si>
  <si>
    <t>slow going</t>
  </si>
  <si>
    <t>CL-E-04-04</t>
  </si>
  <si>
    <t>the sum of all numbers</t>
  </si>
  <si>
    <t>CL-A-05-00</t>
  </si>
  <si>
    <t>C-C-02-01</t>
  </si>
  <si>
    <t>arch rival</t>
  </si>
  <si>
    <t>careful in the control chamber</t>
  </si>
  <si>
    <t>CL-A-05-01</t>
  </si>
  <si>
    <t>softly</t>
  </si>
  <si>
    <t>CL-A-05-02</t>
  </si>
  <si>
    <t>maw</t>
  </si>
  <si>
    <t>CL-A-05-03</t>
  </si>
  <si>
    <t>ancient rubber room</t>
  </si>
  <si>
    <t>CL-A-05-04</t>
  </si>
  <si>
    <t>gator back</t>
  </si>
  <si>
    <t>S-X-15-02</t>
  </si>
  <si>
    <t>blood monkey</t>
  </si>
  <si>
    <t>CL-B-05-00</t>
  </si>
  <si>
    <t>broken hearted</t>
  </si>
  <si>
    <t>CL-B-05-01</t>
  </si>
  <si>
    <t>jump at the gold 2: slope to wall</t>
  </si>
  <si>
    <t>CL-B-05-02</t>
  </si>
  <si>
    <t>scarper</t>
  </si>
  <si>
    <t>C-C-02-02</t>
  </si>
  <si>
    <t>lovers in a ridiculously dangerous space</t>
  </si>
  <si>
    <t>CL-B-05-03</t>
  </si>
  <si>
    <t>CL-B-05-04</t>
  </si>
  <si>
    <t>tome of aspersions</t>
  </si>
  <si>
    <t>CL-C-05-00</t>
  </si>
  <si>
    <t>cognition</t>
  </si>
  <si>
    <t>CL-C-05-01</t>
  </si>
  <si>
    <t>ladders are for wimps</t>
  </si>
  <si>
    <t>C-C-02-03</t>
  </si>
  <si>
    <t>offriended</t>
  </si>
  <si>
    <t>CL-C-05-02</t>
  </si>
  <si>
    <t>workshop</t>
  </si>
  <si>
    <t>CL-C-05-03</t>
  </si>
  <si>
    <t>panic bomb</t>
  </si>
  <si>
    <t>CL-C-05-04</t>
  </si>
  <si>
    <t>dogs and the robots that love them</t>
  </si>
  <si>
    <t>CL-D-05-00</t>
  </si>
  <si>
    <t>deathwich</t>
  </si>
  <si>
    <t>CL-D-05-01</t>
  </si>
  <si>
    <t>C-C-02-04</t>
  </si>
  <si>
    <t>it's kicking off</t>
  </si>
  <si>
    <t>burning chrome</t>
  </si>
  <si>
    <t>CL-D-05-02</t>
  </si>
  <si>
    <t>precision required</t>
  </si>
  <si>
    <t>CL-D-05-03</t>
  </si>
  <si>
    <t>haiku</t>
  </si>
  <si>
    <t>C-D-02-00</t>
  </si>
  <si>
    <t>critical dependancy</t>
  </si>
  <si>
    <t>CL-D-05-04</t>
  </si>
  <si>
    <t>disembark</t>
  </si>
  <si>
    <t>CL-E-05-00</t>
  </si>
  <si>
    <t>soar</t>
  </si>
  <si>
    <t>CL-E-05-01</t>
  </si>
  <si>
    <t>covering up and down</t>
  </si>
  <si>
    <t>C-D-02-01</t>
  </si>
  <si>
    <t>laser bait</t>
  </si>
  <si>
    <t>CL-E-05-02</t>
  </si>
  <si>
    <t>climbing buddy</t>
  </si>
  <si>
    <t>CL-E-05-03</t>
  </si>
  <si>
    <t>cagey</t>
  </si>
  <si>
    <t>CL-E-05-04</t>
  </si>
  <si>
    <t>ASDIC operator</t>
  </si>
  <si>
    <t>CL-A-06-00</t>
  </si>
  <si>
    <t>mind grapes</t>
  </si>
  <si>
    <t>C-D-02-02</t>
  </si>
  <si>
    <t>CL-A-06-01</t>
  </si>
  <si>
    <t>holding pattern</t>
  </si>
  <si>
    <t>dixie flatline</t>
  </si>
  <si>
    <t>S-X-15-03</t>
  </si>
  <si>
    <t>curiously recurring template pattern</t>
  </si>
  <si>
    <t>CL-A-06-02</t>
  </si>
  <si>
    <t>didactic ascent</t>
  </si>
  <si>
    <t>CL-A-06-03</t>
  </si>
  <si>
    <t>ninja's first control problem</t>
  </si>
  <si>
    <t>CL-A-06-04</t>
  </si>
  <si>
    <t>i have a bad feeling about this</t>
  </si>
  <si>
    <t>CL-B-06-00</t>
  </si>
  <si>
    <t>C-D-02-03</t>
  </si>
  <si>
    <t>werewolf barmitzvah</t>
  </si>
  <si>
    <t>super familiar computer</t>
  </si>
  <si>
    <t>CL-B-06-01</t>
  </si>
  <si>
    <t>superliminal monument</t>
  </si>
  <si>
    <t>CL-B-06-02</t>
  </si>
  <si>
    <t>quite quietly quaint, in a quaintly quiet, sort of quietly quaint way</t>
  </si>
  <si>
    <t>CL-B-06-03</t>
  </si>
  <si>
    <t>low overhead</t>
  </si>
  <si>
    <t>CL-B-06-04</t>
  </si>
  <si>
    <t>bring a friend</t>
  </si>
  <si>
    <t>CL-C-06-00</t>
  </si>
  <si>
    <t>boundisher</t>
  </si>
  <si>
    <t>CL-C-06-01</t>
  </si>
  <si>
    <t>C-D-02-04</t>
  </si>
  <si>
    <t>laser tag</t>
  </si>
  <si>
    <t>unspooly</t>
  </si>
  <si>
    <t>CL-C-06-02</t>
  </si>
  <si>
    <t>clog in the torso chute</t>
  </si>
  <si>
    <t>CL-C-06-03</t>
  </si>
  <si>
    <t>mirror image</t>
  </si>
  <si>
    <t>CL-C-06-04</t>
  </si>
  <si>
    <t>challengeru benderu</t>
  </si>
  <si>
    <t>C-E-02-00</t>
  </si>
  <si>
    <t>S-X-15-04</t>
  </si>
  <si>
    <t>follower count</t>
  </si>
  <si>
    <t>mid-air marathon</t>
  </si>
  <si>
    <t>CL-D-06-00</t>
  </si>
  <si>
    <t>C-E-02-01</t>
  </si>
  <si>
    <t>crampons</t>
  </si>
  <si>
    <t>entanglement</t>
  </si>
  <si>
    <t>CL-D-06-01</t>
  </si>
  <si>
    <t>pillory</t>
  </si>
  <si>
    <t>C-E-02-02</t>
  </si>
  <si>
    <t>quiz tail</t>
  </si>
  <si>
    <t>CL-D-06-02</t>
  </si>
  <si>
    <t>postcarious</t>
  </si>
  <si>
    <t>C-E-02-03</t>
  </si>
  <si>
    <t>secret service style</t>
  </si>
  <si>
    <t>CL-D-06-03</t>
  </si>
  <si>
    <t>stumped A</t>
  </si>
  <si>
    <t>C-E-02-04</t>
  </si>
  <si>
    <t>assembly</t>
  </si>
  <si>
    <t>CL-D-06-04</t>
  </si>
  <si>
    <t>C-A-03-00</t>
  </si>
  <si>
    <t>drawing fire</t>
  </si>
  <si>
    <t>contrariwise movement</t>
  </si>
  <si>
    <t>CL-E-06-00</t>
  </si>
  <si>
    <t>moebius stripes</t>
  </si>
  <si>
    <t>CL-E-06-01</t>
  </si>
  <si>
    <t>slaughterhouse 4</t>
  </si>
  <si>
    <t>CL-E-06-02</t>
  </si>
  <si>
    <t>space waffles</t>
  </si>
  <si>
    <t>CL-E-06-03</t>
  </si>
  <si>
    <t>C-A-03-01</t>
  </si>
  <si>
    <t>CL-E-06-04</t>
  </si>
  <si>
    <t>a lovely stroll</t>
  </si>
  <si>
    <t>misunderestimated</t>
  </si>
  <si>
    <t>CL-A-07-00</t>
  </si>
  <si>
    <t>boom blocks</t>
  </si>
  <si>
    <t>CL-A-07-01</t>
  </si>
  <si>
    <t>medical wing</t>
  </si>
  <si>
    <t>CL-A-07-02</t>
  </si>
  <si>
    <t>C-A-03-02</t>
  </si>
  <si>
    <t>heartland</t>
  </si>
  <si>
    <t>one of those days</t>
  </si>
  <si>
    <t>CL-A-07-03</t>
  </si>
  <si>
    <t>twogetherness</t>
  </si>
  <si>
    <t>CL-A-07-04</t>
  </si>
  <si>
    <t>minish</t>
  </si>
  <si>
    <t>CL-B-07-00</t>
  </si>
  <si>
    <t>C-A-03-03</t>
  </si>
  <si>
    <t>hatcher</t>
  </si>
  <si>
    <t>some signs of fortress</t>
  </si>
  <si>
    <t>CL-B-07-01</t>
  </si>
  <si>
    <t>runoff</t>
  </si>
  <si>
    <t>CL-B-07-02</t>
  </si>
  <si>
    <t>evac</t>
  </si>
  <si>
    <t>CL-B-07-03</t>
  </si>
  <si>
    <t>crush</t>
  </si>
  <si>
    <t>C-A-03-04</t>
  </si>
  <si>
    <t>greebled hillscape</t>
  </si>
  <si>
    <t>CL-B-07-04</t>
  </si>
  <si>
    <t>stressor</t>
  </si>
  <si>
    <t>S-X-16-00</t>
  </si>
  <si>
    <t>CL-C-07-00</t>
  </si>
  <si>
    <t>shoot</t>
  </si>
  <si>
    <t>interdictor</t>
  </si>
  <si>
    <t>CL-C-07-01</t>
  </si>
  <si>
    <t>C-B-03-00</t>
  </si>
  <si>
    <t>making it look easy-medium</t>
  </si>
  <si>
    <t>sawtooth</t>
  </si>
  <si>
    <t>CL-C-07-02</t>
  </si>
  <si>
    <t>ufo invasion</t>
  </si>
  <si>
    <t>CL-C-07-03</t>
  </si>
  <si>
    <t>scamper</t>
  </si>
  <si>
    <t>CL-C-07-04</t>
  </si>
  <si>
    <t>the abyss</t>
  </si>
  <si>
    <t>C-B-03-01</t>
  </si>
  <si>
    <t>pendant</t>
  </si>
  <si>
    <t>CL-D-07-00</t>
  </si>
  <si>
    <t>the restless typographer</t>
  </si>
  <si>
    <t>S-X-16-01</t>
  </si>
  <si>
    <t>CL-D-07-01</t>
  </si>
  <si>
    <t>data hound</t>
  </si>
  <si>
    <t>superliminal tiny</t>
  </si>
  <si>
    <t>CL-D-07-02</t>
  </si>
  <si>
    <t>legends of the fall</t>
  </si>
  <si>
    <t>C-B-03-02</t>
  </si>
  <si>
    <t>golden braid</t>
  </si>
  <si>
    <t>CL-D-07-03</t>
  </si>
  <si>
    <t>mr. softener</t>
  </si>
  <si>
    <t>CL-D-07-04</t>
  </si>
  <si>
    <t>superliminal fortress</t>
  </si>
  <si>
    <t>C-B-03-03</t>
  </si>
  <si>
    <t>cavalcaves</t>
  </si>
  <si>
    <t>CL-E-07-00</t>
  </si>
  <si>
    <t>energico</t>
  </si>
  <si>
    <t>CL-E-07-01</t>
  </si>
  <si>
    <t>shenaniganism</t>
  </si>
  <si>
    <t>CL-E-07-02</t>
  </si>
  <si>
    <t>crawling walls</t>
  </si>
  <si>
    <t>CL-E-07-03</t>
  </si>
  <si>
    <t>pair bonding</t>
  </si>
  <si>
    <t>C-B-03-04</t>
  </si>
  <si>
    <t>in and out burgle</t>
  </si>
  <si>
    <t>CL-E-07-04</t>
  </si>
  <si>
    <t>DO NOT WANT</t>
  </si>
  <si>
    <t>CL-A-08-00</t>
  </si>
  <si>
    <t>tri tri again, again</t>
  </si>
  <si>
    <t>CL-A-08-01</t>
  </si>
  <si>
    <t>jump at the gold</t>
  </si>
  <si>
    <t>CL-A-08-02</t>
  </si>
  <si>
    <t>splash damage</t>
  </si>
  <si>
    <t>CL-A-08-03</t>
  </si>
  <si>
    <t>grad duel</t>
  </si>
  <si>
    <t>C-C-03-00</t>
  </si>
  <si>
    <t>DBs</t>
  </si>
  <si>
    <t>CL-A-08-04</t>
  </si>
  <si>
    <t>deathtrap for two</t>
  </si>
  <si>
    <t>CL-B-08-00</t>
  </si>
  <si>
    <t>scarless</t>
  </si>
  <si>
    <t>CL-B-08-01</t>
  </si>
  <si>
    <t>mech worms</t>
  </si>
  <si>
    <t>CL-B-08-02</t>
  </si>
  <si>
    <t>C-C-03-01</t>
  </si>
  <si>
    <t>launch window edit</t>
  </si>
  <si>
    <t>silently waiting</t>
  </si>
  <si>
    <t>S-X-16-02</t>
  </si>
  <si>
    <t>the cave near infinity point</t>
  </si>
  <si>
    <t>CL-B-08-03</t>
  </si>
  <si>
    <t>a neurotic net processor</t>
  </si>
  <si>
    <t>CL-B-08-04</t>
  </si>
  <si>
    <t>heroics</t>
  </si>
  <si>
    <t>C-C-03-02</t>
  </si>
  <si>
    <t>twinverted</t>
  </si>
  <si>
    <t>CL-C-08-00</t>
  </si>
  <si>
    <t>slot it</t>
  </si>
  <si>
    <t>CL-C-08-01</t>
  </si>
  <si>
    <t>legacy of togetherness</t>
  </si>
  <si>
    <t>CL-C-08-02</t>
  </si>
  <si>
    <t>looooooooop</t>
  </si>
  <si>
    <t>CL-C-08-03</t>
  </si>
  <si>
    <t>charlie grey</t>
  </si>
  <si>
    <t>C-C-03-03</t>
  </si>
  <si>
    <t>symmetric clockwork</t>
  </si>
  <si>
    <t>CL-C-08-04</t>
  </si>
  <si>
    <t>prismatic bezel</t>
  </si>
  <si>
    <t>CL-D-08-00</t>
  </si>
  <si>
    <t>sneak thieves</t>
  </si>
  <si>
    <t>CL-D-08-01</t>
  </si>
  <si>
    <t>sleestaks</t>
  </si>
  <si>
    <t>C-C-03-04</t>
  </si>
  <si>
    <t>lazy river run</t>
  </si>
  <si>
    <t>CL-D-08-02</t>
  </si>
  <si>
    <t>take it in turns</t>
  </si>
  <si>
    <t>CL-D-08-03</t>
  </si>
  <si>
    <t>reaktors</t>
  </si>
  <si>
    <t>CL-D-08-04</t>
  </si>
  <si>
    <t>race to the top</t>
  </si>
  <si>
    <t>CL-E-08-00</t>
  </si>
  <si>
    <t>the grass is always grayer on the other side</t>
  </si>
  <si>
    <t>CL-E-08-01</t>
  </si>
  <si>
    <t>C-D-03-00</t>
  </si>
  <si>
    <t>scaffold</t>
  </si>
  <si>
    <t>pachinko-esque</t>
  </si>
  <si>
    <t>CL-E-08-02</t>
  </si>
  <si>
    <t>synchroninjas</t>
  </si>
  <si>
    <t>CL-E-08-03</t>
  </si>
  <si>
    <t>teamplay</t>
  </si>
  <si>
    <t>C-D-03-01</t>
  </si>
  <si>
    <t>go your own way</t>
  </si>
  <si>
    <t>C-D-03-02</t>
  </si>
  <si>
    <t>meeting</t>
  </si>
  <si>
    <t>CL-E-08-04</t>
  </si>
  <si>
    <t>junction</t>
  </si>
  <si>
    <t>CL-A-09-00</t>
  </si>
  <si>
    <t>steeple chaste</t>
  </si>
  <si>
    <t>CL-A-09-01</t>
  </si>
  <si>
    <t>eyed</t>
  </si>
  <si>
    <t>CL-A-09-02</t>
  </si>
  <si>
    <t>fracas</t>
  </si>
  <si>
    <t>C-D-03-03</t>
  </si>
  <si>
    <t>hasten ye twixt thine robotic adversaries</t>
  </si>
  <si>
    <t>CL-A-09-03</t>
  </si>
  <si>
    <t>enigma machine</t>
  </si>
  <si>
    <t>CL-A-09-04</t>
  </si>
  <si>
    <t>turn-taking</t>
  </si>
  <si>
    <t>CL-B-09-00</t>
  </si>
  <si>
    <t>tensor</t>
  </si>
  <si>
    <t>CL-B-09-01</t>
  </si>
  <si>
    <t>up and over</t>
  </si>
  <si>
    <t>CL-B-09-02</t>
  </si>
  <si>
    <t>cave-man jimmy</t>
  </si>
  <si>
    <t>CL-B-09-03</t>
  </si>
  <si>
    <t>blurbs</t>
  </si>
  <si>
    <t>CL-B-09-04</t>
  </si>
  <si>
    <t>banburismus technique</t>
  </si>
  <si>
    <t>C-D-03-04</t>
  </si>
  <si>
    <t>survivorship bias</t>
  </si>
  <si>
    <t>CL-C-09-00</t>
  </si>
  <si>
    <t>leap of faith</t>
  </si>
  <si>
    <t>CL-C-09-01</t>
  </si>
  <si>
    <t>gattaca</t>
  </si>
  <si>
    <t>CL-C-09-02</t>
  </si>
  <si>
    <t>telemetry</t>
  </si>
  <si>
    <t>C-E-03-00</t>
  </si>
  <si>
    <t>slayer layer</t>
  </si>
  <si>
    <t>CL-C-09-03</t>
  </si>
  <si>
    <t>S-X-16-03</t>
  </si>
  <si>
    <t>force majeure X</t>
  </si>
  <si>
    <t>panoplea</t>
  </si>
  <si>
    <t>C-E-03-01</t>
  </si>
  <si>
    <t>CL-C-09-04</t>
  </si>
  <si>
    <t>parallel progress</t>
  </si>
  <si>
    <t>attacking that battle station ain't my idea of courage</t>
  </si>
  <si>
    <t>CL-D-09-00</t>
  </si>
  <si>
    <t>shall we then?</t>
  </si>
  <si>
    <t>CL-D-09-01</t>
  </si>
  <si>
    <t>less tired internet meme</t>
  </si>
  <si>
    <t>CL-D-09-02</t>
  </si>
  <si>
    <t>quad laser</t>
  </si>
  <si>
    <t>C-E-03-02</t>
  </si>
  <si>
    <t>flipped</t>
  </si>
  <si>
    <t>CL-D-09-03</t>
  </si>
  <si>
    <t>C-E-03-03</t>
  </si>
  <si>
    <t>sharing the danger</t>
  </si>
  <si>
    <t>iron-clad _what_ of steel?!</t>
  </si>
  <si>
    <t>CL-D-09-04</t>
  </si>
  <si>
    <t>C-E-03-04</t>
  </si>
  <si>
    <t>salazar</t>
  </si>
  <si>
    <t>corrupted heap</t>
  </si>
  <si>
    <t>CL-E-09-00</t>
  </si>
  <si>
    <t>tanked</t>
  </si>
  <si>
    <t>C-A-04-00</t>
  </si>
  <si>
    <t>cursive</t>
  </si>
  <si>
    <t>CL-E-09-01</t>
  </si>
  <si>
    <t>wavering</t>
  </si>
  <si>
    <t>CL-E-09-02</t>
  </si>
  <si>
    <t>pipe dream</t>
  </si>
  <si>
    <t>CL-E-09-03</t>
  </si>
  <si>
    <t>zapatista</t>
  </si>
  <si>
    <t>S-X-16-04</t>
  </si>
  <si>
    <t>slathered</t>
  </si>
  <si>
    <t>CL-E-09-04</t>
  </si>
  <si>
    <t>t minus 1</t>
  </si>
  <si>
    <t>CL-A-10-00</t>
  </si>
  <si>
    <t>prisons we choose to live inside</t>
  </si>
  <si>
    <t>CL-A-10-01</t>
  </si>
  <si>
    <t>C-A-04-01</t>
  </si>
  <si>
    <t>elegant</t>
  </si>
  <si>
    <t>no rushin'</t>
  </si>
  <si>
    <t>CL-A-10-02</t>
  </si>
  <si>
    <t>ninja's first challenge</t>
  </si>
  <si>
    <t>CL-A-10-03</t>
  </si>
  <si>
    <t>spelunking</t>
  </si>
  <si>
    <t>CL-A-10-04</t>
  </si>
  <si>
    <t>artifact 3</t>
  </si>
  <si>
    <t>CL-B-10-00</t>
  </si>
  <si>
    <t>do you know how to walljump?</t>
  </si>
  <si>
    <t>C-A-04-02</t>
  </si>
  <si>
    <t>composition</t>
  </si>
  <si>
    <t>CL-B-10-01</t>
  </si>
  <si>
    <t>disco lemon</t>
  </si>
  <si>
    <t>CL-B-10-02</t>
  </si>
  <si>
    <t>gazizza my dilsnoofus</t>
  </si>
  <si>
    <t>CL-B-10-03</t>
  </si>
  <si>
    <t>a very long enragement</t>
  </si>
  <si>
    <t>C-A-04-03</t>
  </si>
  <si>
    <t>boomy</t>
  </si>
  <si>
    <t>CL-B-10-04</t>
  </si>
  <si>
    <t>bleed in your own light</t>
  </si>
  <si>
    <t>CL-C-10-00</t>
  </si>
  <si>
    <t>chupes</t>
  </si>
  <si>
    <t>CL-C-10-01</t>
  </si>
  <si>
    <t>C-A-04-04</t>
  </si>
  <si>
    <t>epic squigglies</t>
  </si>
  <si>
    <t>this could get deadly</t>
  </si>
  <si>
    <t>CL-C-10-02</t>
  </si>
  <si>
    <t>dana skilly</t>
  </si>
  <si>
    <t>CL-C-10-03</t>
  </si>
  <si>
    <t>a blaffair to rememblack</t>
  </si>
  <si>
    <t>CL-C-10-04</t>
  </si>
  <si>
    <t>aliased fireball</t>
  </si>
  <si>
    <t>C-B-04-00</t>
  </si>
  <si>
    <t>divvy</t>
  </si>
  <si>
    <t>CL-D-10-00</t>
  </si>
  <si>
    <t>exit strategies</t>
  </si>
  <si>
    <t>CL-D-10-01</t>
  </si>
  <si>
    <t>part-ay!</t>
  </si>
  <si>
    <t>CL-D-10-02</t>
  </si>
  <si>
    <t>ringu</t>
  </si>
  <si>
    <t>C-B-04-01</t>
  </si>
  <si>
    <t>CL-D-10-03</t>
  </si>
  <si>
    <t>traveling companions</t>
  </si>
  <si>
    <t>descent into madness</t>
  </si>
  <si>
    <t>CL-D-10-04</t>
  </si>
  <si>
    <t>bottled lightning</t>
  </si>
  <si>
    <t>CL-E-10-00</t>
  </si>
  <si>
    <t>harvey floorbanger</t>
  </si>
  <si>
    <t>CL-E-10-01</t>
  </si>
  <si>
    <t>the slip up</t>
  </si>
  <si>
    <t>C-B-04-02</t>
  </si>
  <si>
    <t>other N</t>
  </si>
  <si>
    <t>CL-E-10-02</t>
  </si>
  <si>
    <t>slitherin'</t>
  </si>
  <si>
    <t>CL-E-10-03</t>
  </si>
  <si>
    <t>S-X-17-00</t>
  </si>
  <si>
    <t>two ninjas are better than one</t>
  </si>
  <si>
    <t>reset</t>
  </si>
  <si>
    <t>C-B-04-03</t>
  </si>
  <si>
    <t>CL-E-10-04</t>
  </si>
  <si>
    <t>megastructure internal rupture</t>
  </si>
  <si>
    <t>fury</t>
  </si>
  <si>
    <t>CL-X-04-00</t>
  </si>
  <si>
    <t>that's why they call it gold</t>
  </si>
  <si>
    <t>CL-X-04-01</t>
  </si>
  <si>
    <t>business ends</t>
  </si>
  <si>
    <t>C-B-04-04</t>
  </si>
  <si>
    <t>mecha</t>
  </si>
  <si>
    <t>CL-X-04-02</t>
  </si>
  <si>
    <t>caseless edit</t>
  </si>
  <si>
    <t>C-C-04-00</t>
  </si>
  <si>
    <t>mild panic</t>
  </si>
  <si>
    <t>CL-X-04-03</t>
  </si>
  <si>
    <t>citadel</t>
  </si>
  <si>
    <t>CL-X-04-04</t>
  </si>
  <si>
    <t>iron butterfly</t>
  </si>
  <si>
    <t>CL-X-05-00</t>
  </si>
  <si>
    <t>entice</t>
  </si>
  <si>
    <t>CL-X-05-01</t>
  </si>
  <si>
    <t>C-C-04-01</t>
  </si>
  <si>
    <t>on hold</t>
  </si>
  <si>
    <t>crelm toothpaste</t>
  </si>
  <si>
    <t>CL-X-05-02</t>
  </si>
  <si>
    <t>quad damage</t>
  </si>
  <si>
    <t>CL-X-05-03</t>
  </si>
  <si>
    <t>pace yourselves</t>
  </si>
  <si>
    <t>CL-X-05-04</t>
  </si>
  <si>
    <t>life support, for real this time</t>
  </si>
  <si>
    <t>CL-X-06-00</t>
  </si>
  <si>
    <t>C-C-04-02</t>
  </si>
  <si>
    <t>trope</t>
  </si>
  <si>
    <t>stay with me, little buddy!</t>
  </si>
  <si>
    <t>CL-X-06-01</t>
  </si>
  <si>
    <t>the many</t>
  </si>
  <si>
    <t>CL-X-06-02</t>
  </si>
  <si>
    <t>the blame game</t>
  </si>
  <si>
    <t>C-C-04-03</t>
  </si>
  <si>
    <t>CL-X-06-03</t>
  </si>
  <si>
    <t>switch way</t>
  </si>
  <si>
    <t>spectacular failure</t>
  </si>
  <si>
    <t>CL-X-06-04</t>
  </si>
  <si>
    <t>intertwined</t>
  </si>
  <si>
    <t>CL-X-07-00</t>
  </si>
  <si>
    <t>how do they prevent against thieves?</t>
  </si>
  <si>
    <t>CL-X-07-01</t>
  </si>
  <si>
    <t>the wave</t>
  </si>
  <si>
    <t>CL-X-07-02</t>
  </si>
  <si>
    <t>sanctum</t>
  </si>
  <si>
    <t>CL-X-07-03</t>
  </si>
  <si>
    <t>double dipping</t>
  </si>
  <si>
    <t>CL-X-07-04</t>
  </si>
  <si>
    <t>elevators to heck</t>
  </si>
  <si>
    <t>C-C-04-04</t>
  </si>
  <si>
    <t>S-X-17-01</t>
  </si>
  <si>
    <t>offshoot</t>
  </si>
  <si>
    <t>a deceptively strong case for checkpoints</t>
  </si>
  <si>
    <t>CL-X-08-00</t>
  </si>
  <si>
    <t>obsessio-n</t>
  </si>
  <si>
    <t>CL-X-08-01</t>
  </si>
  <si>
    <t>damned if you do</t>
  </si>
  <si>
    <t>CL-X-08-02</t>
  </si>
  <si>
    <t>puzzle box for two</t>
  </si>
  <si>
    <t>C-D-04-00</t>
  </si>
  <si>
    <t>CL-X-08-03</t>
  </si>
  <si>
    <t>touch and go</t>
  </si>
  <si>
    <t>cut all corners</t>
  </si>
  <si>
    <t>CL-X-08-04</t>
  </si>
  <si>
    <t>easy doesn't do it</t>
  </si>
  <si>
    <t>CL-X-09-00</t>
  </si>
  <si>
    <t>inch by inch</t>
  </si>
  <si>
    <t>CL-X-09-01</t>
  </si>
  <si>
    <t>cooperativity</t>
  </si>
  <si>
    <t>CL-X-09-02</t>
  </si>
  <si>
    <t>glord have mercy</t>
  </si>
  <si>
    <t>CL-X-09-03</t>
  </si>
  <si>
    <t>stalac tight</t>
  </si>
  <si>
    <t>C-D-04-01</t>
  </si>
  <si>
    <t>CL-X-09-04</t>
  </si>
  <si>
    <t>distractotron</t>
  </si>
  <si>
    <t>rock it</t>
  </si>
  <si>
    <t>S-X-17-02</t>
  </si>
  <si>
    <t>vertiginous</t>
  </si>
  <si>
    <t>C-D-04-02</t>
  </si>
  <si>
    <t>CL-X-10-00</t>
  </si>
  <si>
    <t>ninja's first loop</t>
  </si>
  <si>
    <t>boostful</t>
  </si>
  <si>
    <t>CL-X-10-01</t>
  </si>
  <si>
    <t>revenge of pacing</t>
  </si>
  <si>
    <t>CL-X-10-02</t>
  </si>
  <si>
    <t>straight forward</t>
  </si>
  <si>
    <t>CL-X-10-03</t>
  </si>
  <si>
    <t>a steadily decreasing chance of survival</t>
  </si>
  <si>
    <t>C-D-04-03</t>
  </si>
  <si>
    <t>deferred bonus</t>
  </si>
  <si>
    <t>S-X-17-03</t>
  </si>
  <si>
    <t>a series of unfortunate events</t>
  </si>
  <si>
    <t>CL-X-10-04</t>
  </si>
  <si>
    <t>the second-last fandango</t>
  </si>
  <si>
    <t>C-D-04-04</t>
  </si>
  <si>
    <t>C-E-04-00</t>
  </si>
  <si>
    <t>order dependent transparency</t>
  </si>
  <si>
    <t>C-E-04-01</t>
  </si>
  <si>
    <t>two's complement</t>
  </si>
  <si>
    <t>C-E-04-02</t>
  </si>
  <si>
    <t>dancing with yourself</t>
  </si>
  <si>
    <t>C-E-04-03</t>
  </si>
  <si>
    <t>hub world</t>
  </si>
  <si>
    <t>C-E-04-04</t>
  </si>
  <si>
    <t>a little back and forth</t>
  </si>
  <si>
    <t>S-X-17-04</t>
  </si>
  <si>
    <t>escape is at hand</t>
  </si>
  <si>
    <t>C-A-05-00</t>
  </si>
  <si>
    <t>skimmy</t>
  </si>
  <si>
    <t>S-X-18-00</t>
  </si>
  <si>
    <t>memory insufficient</t>
  </si>
  <si>
    <t>C-A-05-01</t>
  </si>
  <si>
    <t>stairstep stratagem</t>
  </si>
  <si>
    <t>C-A-05-02</t>
  </si>
  <si>
    <t>pave the way</t>
  </si>
  <si>
    <t>C-A-05-03</t>
  </si>
  <si>
    <t>suspended</t>
  </si>
  <si>
    <t>S-X-18-01</t>
  </si>
  <si>
    <t>epiphany continuum</t>
  </si>
  <si>
    <t>C-A-05-04</t>
  </si>
  <si>
    <t>travel companion</t>
  </si>
  <si>
    <t>C-B-05-00</t>
  </si>
  <si>
    <t>expedition</t>
  </si>
  <si>
    <t>S-X-18-02</t>
  </si>
  <si>
    <t>strive harder</t>
  </si>
  <si>
    <t>C-B-05-01</t>
  </si>
  <si>
    <t>oodles of get</t>
  </si>
  <si>
    <t>S-X-18-03</t>
  </si>
  <si>
    <t>chase ace</t>
  </si>
  <si>
    <t>C-B-05-02</t>
  </si>
  <si>
    <t>hop+skip+jump</t>
  </si>
  <si>
    <t>C-B-05-03</t>
  </si>
  <si>
    <t>needing help</t>
  </si>
  <si>
    <t>C-B-05-04</t>
  </si>
  <si>
    <t>little big misadventure</t>
  </si>
  <si>
    <t>C-C-05-00</t>
  </si>
  <si>
    <t>middle management</t>
  </si>
  <si>
    <t>C-C-05-01</t>
  </si>
  <si>
    <t>central nexus</t>
  </si>
  <si>
    <t>C-C-05-02</t>
  </si>
  <si>
    <t>compression waves</t>
  </si>
  <si>
    <t>S-X-18-04</t>
  </si>
  <si>
    <t>braindance</t>
  </si>
  <si>
    <t>C-C-05-03</t>
  </si>
  <si>
    <t>coordinated infiltration</t>
  </si>
  <si>
    <t>C-C-05-04</t>
  </si>
  <si>
    <t>round and round and round</t>
  </si>
  <si>
    <t>S-X-19-00</t>
  </si>
  <si>
    <t>deathballroom</t>
  </si>
  <si>
    <t>C-D-05-00</t>
  </si>
  <si>
    <t>team rocket</t>
  </si>
  <si>
    <t>C-D-05-01</t>
  </si>
  <si>
    <t>chamfered</t>
  </si>
  <si>
    <t>C-D-05-02</t>
  </si>
  <si>
    <t>dead end job</t>
  </si>
  <si>
    <t>C-D-05-03</t>
  </si>
  <si>
    <t>climbing buddies</t>
  </si>
  <si>
    <t>C-D-05-04</t>
  </si>
  <si>
    <t>the box</t>
  </si>
  <si>
    <t>C-E-05-00</t>
  </si>
  <si>
    <t>keyword: synchronism</t>
  </si>
  <si>
    <t>C-E-05-01</t>
  </si>
  <si>
    <t>dendritic</t>
  </si>
  <si>
    <t>S-X-19-01</t>
  </si>
  <si>
    <t>C-E-05-02</t>
  </si>
  <si>
    <t>automatical hard</t>
  </si>
  <si>
    <t>moving through a crowded dance</t>
  </si>
  <si>
    <t>C-E-05-03</t>
  </si>
  <si>
    <t>four fourths</t>
  </si>
  <si>
    <t>C-E-05-04</t>
  </si>
  <si>
    <t>lead the follower</t>
  </si>
  <si>
    <t>C-A-06-00</t>
  </si>
  <si>
    <t>dangerously abstracted hills</t>
  </si>
  <si>
    <t>C-A-06-01</t>
  </si>
  <si>
    <t>depth-independent drag force induced by stirring</t>
  </si>
  <si>
    <t>C-A-06-02</t>
  </si>
  <si>
    <t>split risk</t>
  </si>
  <si>
    <t>S-X-19-02</t>
  </si>
  <si>
    <t>skipping stone</t>
  </si>
  <si>
    <t>C-A-06-03</t>
  </si>
  <si>
    <t>terrifying rotation</t>
  </si>
  <si>
    <t>C-A-06-04</t>
  </si>
  <si>
    <t>phosfriend</t>
  </si>
  <si>
    <t>S-X-19-03</t>
  </si>
  <si>
    <t>terrrors</t>
  </si>
  <si>
    <t>C-B-06-00</t>
  </si>
  <si>
    <t>cumulative error</t>
  </si>
  <si>
    <t>C-B-06-01</t>
  </si>
  <si>
    <t>apres vous</t>
  </si>
  <si>
    <t>C-B-06-02</t>
  </si>
  <si>
    <t>attractive</t>
  </si>
  <si>
    <t>C-B-06-03</t>
  </si>
  <si>
    <t>four rooms and some booms</t>
  </si>
  <si>
    <t>C-B-06-04</t>
  </si>
  <si>
    <t>submarine</t>
  </si>
  <si>
    <t>C-C-06-00</t>
  </si>
  <si>
    <t>flip sides</t>
  </si>
  <si>
    <t>C-C-06-01</t>
  </si>
  <si>
    <t>S-X-19-04</t>
  </si>
  <si>
    <t>tango chamber</t>
  </si>
  <si>
    <t>championship lode runner</t>
  </si>
  <si>
    <t>C-C-06-02</t>
  </si>
  <si>
    <t>distracted</t>
  </si>
  <si>
    <t>C-C-06-03</t>
  </si>
  <si>
    <t>hard reset</t>
  </si>
  <si>
    <t>C-C-06-04</t>
  </si>
  <si>
    <t>two pair</t>
  </si>
  <si>
    <t>C-D-06-00</t>
  </si>
  <si>
    <t>insanity later</t>
  </si>
  <si>
    <t>C-D-06-01</t>
  </si>
  <si>
    <t>hidden risks</t>
  </si>
  <si>
    <t>C-D-06-02</t>
  </si>
  <si>
    <t>death from above</t>
  </si>
  <si>
    <t>C-D-06-03</t>
  </si>
  <si>
    <t>rationing</t>
  </si>
  <si>
    <t>C-D-06-04</t>
  </si>
  <si>
    <t>phase offset</t>
  </si>
  <si>
    <t>C-E-06-00</t>
  </si>
  <si>
    <t>orbital fragments</t>
  </si>
  <si>
    <t>C-E-06-01</t>
  </si>
  <si>
    <t>more equal</t>
  </si>
  <si>
    <t>C-E-06-02</t>
  </si>
  <si>
    <t>trouble</t>
  </si>
  <si>
    <t>C-E-06-03</t>
  </si>
  <si>
    <t>shove em</t>
  </si>
  <si>
    <t>C-E-06-04</t>
  </si>
  <si>
    <t>upstream colour</t>
  </si>
  <si>
    <t>C-A-07-00</t>
  </si>
  <si>
    <t>one-shot</t>
  </si>
  <si>
    <t>C-A-07-01</t>
  </si>
  <si>
    <t>zzkllyrrtf</t>
  </si>
  <si>
    <t>C-A-07-02</t>
  </si>
  <si>
    <t>out of my way</t>
  </si>
  <si>
    <t>C-A-07-03</t>
  </si>
  <si>
    <t>thanks</t>
  </si>
  <si>
    <t>C-A-07-04</t>
  </si>
  <si>
    <t>reciprocal knowing process</t>
  </si>
  <si>
    <t>C-B-07-00</t>
  </si>
  <si>
    <t>oh</t>
  </si>
  <si>
    <t>C-B-07-01</t>
  </si>
  <si>
    <t>can everyone stop getting shot??</t>
  </si>
  <si>
    <t>C-B-07-02</t>
  </si>
  <si>
    <t>peppercorn branch</t>
  </si>
  <si>
    <t>C-B-07-03</t>
  </si>
  <si>
    <t>the bird</t>
  </si>
  <si>
    <t>C-B-07-04</t>
  </si>
  <si>
    <t>just a moment</t>
  </si>
  <si>
    <t>C-C-07-00</t>
  </si>
  <si>
    <t>stirring</t>
  </si>
  <si>
    <t>C-C-07-01</t>
  </si>
  <si>
    <t>saviour bonus</t>
  </si>
  <si>
    <t>C-C-07-02</t>
  </si>
  <si>
    <t>distributed search net</t>
  </si>
  <si>
    <t>C-C-07-03</t>
  </si>
  <si>
    <t>vertical teleportation lab</t>
  </si>
  <si>
    <t>C-C-07-04</t>
  </si>
  <si>
    <t>separation of concerns</t>
  </si>
  <si>
    <t>C-D-07-00</t>
  </si>
  <si>
    <t>hide and seeker</t>
  </si>
  <si>
    <t>C-D-07-01</t>
  </si>
  <si>
    <t>forking and merging</t>
  </si>
  <si>
    <t>C-D-07-02</t>
  </si>
  <si>
    <t>debatable</t>
  </si>
  <si>
    <t>C-D-07-03</t>
  </si>
  <si>
    <t>chaotic creation</t>
  </si>
  <si>
    <t>C-D-07-04</t>
  </si>
  <si>
    <t>hold that door!</t>
  </si>
  <si>
    <t>C-E-07-00</t>
  </si>
  <si>
    <t>value proposition</t>
  </si>
  <si>
    <t>C-E-07-01</t>
  </si>
  <si>
    <t>labyrinthitis</t>
  </si>
  <si>
    <t>C-E-07-02</t>
  </si>
  <si>
    <t>unnecessary risks</t>
  </si>
  <si>
    <t>C-E-07-03</t>
  </si>
  <si>
    <t>enemy territory</t>
  </si>
  <si>
    <t>C-E-07-04</t>
  </si>
  <si>
    <t>jarbled</t>
  </si>
  <si>
    <t>C-A-08-00</t>
  </si>
  <si>
    <t>take the shot</t>
  </si>
  <si>
    <t>C-A-08-01</t>
  </si>
  <si>
    <t>security system</t>
  </si>
  <si>
    <t>C-A-08-02</t>
  </si>
  <si>
    <t>the opposite of internecine</t>
  </si>
  <si>
    <t>C-A-08-03</t>
  </si>
  <si>
    <t>polyphasic cascade</t>
  </si>
  <si>
    <t>C-A-08-04</t>
  </si>
  <si>
    <t>C-B-08-00</t>
  </si>
  <si>
    <t>irregular distribution</t>
  </si>
  <si>
    <t>C-B-08-01</t>
  </si>
  <si>
    <t>insignish</t>
  </si>
  <si>
    <t>C-B-08-02</t>
  </si>
  <si>
    <t>block solver</t>
  </si>
  <si>
    <t>C-B-08-03</t>
  </si>
  <si>
    <t>clean sweep</t>
  </si>
  <si>
    <t>C-B-08-04</t>
  </si>
  <si>
    <t>base 2</t>
  </si>
  <si>
    <t>C-C-08-00</t>
  </si>
  <si>
    <t>under lockdown</t>
  </si>
  <si>
    <t>C-C-08-01</t>
  </si>
  <si>
    <t>consensus</t>
  </si>
  <si>
    <t>C-C-08-02</t>
  </si>
  <si>
    <t>shared progress</t>
  </si>
  <si>
    <t>C-C-08-03</t>
  </si>
  <si>
    <t>applied pressure</t>
  </si>
  <si>
    <t>C-C-08-04</t>
  </si>
  <si>
    <t>soary</t>
  </si>
  <si>
    <t>C-D-08-00</t>
  </si>
  <si>
    <t>loosely connected</t>
  </si>
  <si>
    <t>C-D-08-01</t>
  </si>
  <si>
    <t>ye olde gating mechanism</t>
  </si>
  <si>
    <t>C-D-08-02</t>
  </si>
  <si>
    <t>trapped in the belly of this horrible machine</t>
  </si>
  <si>
    <t>C-D-08-03</t>
  </si>
  <si>
    <t>skills that may eventually pay the bills</t>
  </si>
  <si>
    <t>C-D-08-04</t>
  </si>
  <si>
    <t>the night was dark and full of errors</t>
  </si>
  <si>
    <t>C-E-08-00</t>
  </si>
  <si>
    <t>cross over</t>
  </si>
  <si>
    <t>C-E-08-01</t>
  </si>
  <si>
    <t>to and fro</t>
  </si>
  <si>
    <t>C-E-08-02</t>
  </si>
  <si>
    <t>failed attempt at an easier level</t>
  </si>
  <si>
    <t>C-E-08-03</t>
  </si>
  <si>
    <t>the leg-killer exercise</t>
  </si>
  <si>
    <t>C-E-08-04</t>
  </si>
  <si>
    <t>light from a dead star</t>
  </si>
  <si>
    <t>C-A-09-00</t>
  </si>
  <si>
    <t>team!</t>
  </si>
  <si>
    <t>C-A-09-01</t>
  </si>
  <si>
    <t>wiggle room</t>
  </si>
  <si>
    <t>C-A-09-02</t>
  </si>
  <si>
    <t>laser faire</t>
  </si>
  <si>
    <t>C-A-09-03</t>
  </si>
  <si>
    <t>precious footholds</t>
  </si>
  <si>
    <t>C-A-09-04</t>
  </si>
  <si>
    <t>reluctantly forward</t>
  </si>
  <si>
    <t>C-B-09-00</t>
  </si>
  <si>
    <t>twists</t>
  </si>
  <si>
    <t>C-B-09-01</t>
  </si>
  <si>
    <t>sync points</t>
  </si>
  <si>
    <t>C-B-09-02</t>
  </si>
  <si>
    <t>fear of unknowns</t>
  </si>
  <si>
    <t>C-B-09-03</t>
  </si>
  <si>
    <t>kuribo's boots</t>
  </si>
  <si>
    <t>C-B-09-04</t>
  </si>
  <si>
    <t>triangle&amp;circle&amp;cross&amp;square</t>
  </si>
  <si>
    <t>C-C-09-00</t>
  </si>
  <si>
    <t>mote evolver</t>
  </si>
  <si>
    <t>C-C-09-01</t>
  </si>
  <si>
    <t>attention getting device</t>
  </si>
  <si>
    <t>C-C-09-02</t>
  </si>
  <si>
    <t>armoured cyborg gaffe</t>
  </si>
  <si>
    <t>C-C-09-03</t>
  </si>
  <si>
    <t>the runaround part 1</t>
  </si>
  <si>
    <t>C-C-09-04</t>
  </si>
  <si>
    <t>well wicked</t>
  </si>
  <si>
    <t>C-D-09-00</t>
  </si>
  <si>
    <t>clearing</t>
  </si>
  <si>
    <t>C-D-09-01</t>
  </si>
  <si>
    <t>misdirection</t>
  </si>
  <si>
    <t>C-D-09-02</t>
  </si>
  <si>
    <t>this whole place is gonna get crazy</t>
  </si>
  <si>
    <t>C-D-09-03</t>
  </si>
  <si>
    <t>cloud dancers</t>
  </si>
  <si>
    <t>C-D-09-04</t>
  </si>
  <si>
    <t>running out of options</t>
  </si>
  <si>
    <t>C-E-09-00</t>
  </si>
  <si>
    <t>bouncy castle</t>
  </si>
  <si>
    <t>C-E-09-01</t>
  </si>
  <si>
    <t>unequivalent</t>
  </si>
  <si>
    <t>C-E-09-02</t>
  </si>
  <si>
    <t>wall to wall to wall to wall to wall</t>
  </si>
  <si>
    <t>C-E-09-03</t>
  </si>
  <si>
    <t>let me get that for you</t>
  </si>
  <si>
    <t>C-E-09-04</t>
  </si>
  <si>
    <t>just stick to the plan</t>
  </si>
  <si>
    <t>C-X-00-00</t>
  </si>
  <si>
    <t>double odds</t>
  </si>
  <si>
    <t>C-X-00-01</t>
  </si>
  <si>
    <t>tightrope walker</t>
  </si>
  <si>
    <t>C-X-00-02</t>
  </si>
  <si>
    <t>shatterboxes</t>
  </si>
  <si>
    <t>C-X-00-03</t>
  </si>
  <si>
    <t>mystery box</t>
  </si>
  <si>
    <t>C-X-00-04</t>
  </si>
  <si>
    <t>who goes first?</t>
  </si>
  <si>
    <t>C-X-01-00</t>
  </si>
  <si>
    <t>le back and forth</t>
  </si>
  <si>
    <t>C-X-01-01</t>
  </si>
  <si>
    <t>C-X-01-02</t>
  </si>
  <si>
    <t>parallel entanglement processing core</t>
  </si>
  <si>
    <t>C-X-01-03</t>
  </si>
  <si>
    <t>opportunity thwumps</t>
  </si>
  <si>
    <t>C-X-01-04</t>
  </si>
  <si>
    <t>short straw</t>
  </si>
  <si>
    <t>C-X-02-00</t>
  </si>
  <si>
    <t>irregularge</t>
  </si>
  <si>
    <t>C-X-02-01</t>
  </si>
  <si>
    <t>die-ad</t>
  </si>
  <si>
    <t>C-X-02-02</t>
  </si>
  <si>
    <t>do not taunt happy fun ball plus plus</t>
  </si>
  <si>
    <t>C-X-02-03</t>
  </si>
  <si>
    <t>co-operatic</t>
  </si>
  <si>
    <t>C-X-02-04</t>
  </si>
  <si>
    <t>fitting in</t>
  </si>
  <si>
    <t>C-X-03-00</t>
  </si>
  <si>
    <t>heavy crossfire</t>
  </si>
  <si>
    <t>C-X-03-01</t>
  </si>
  <si>
    <t>delirium tremendous</t>
  </si>
  <si>
    <t>C-X-03-02</t>
  </si>
  <si>
    <t>pride and/or prejudice</t>
  </si>
  <si>
    <t>C-X-03-03</t>
  </si>
  <si>
    <t>equalizer</t>
  </si>
  <si>
    <t>C-X-03-04</t>
  </si>
  <si>
    <t>waiting period</t>
  </si>
  <si>
    <t>C-X-04-00</t>
  </si>
  <si>
    <t>ticket for two</t>
  </si>
  <si>
    <t>C-X-04-01</t>
  </si>
  <si>
    <t>the mythical man moth</t>
  </si>
  <si>
    <t>C-X-04-02</t>
  </si>
  <si>
    <t>trust</t>
  </si>
  <si>
    <t>C-X-04-03</t>
  </si>
  <si>
    <t>turn the middle side topwise</t>
  </si>
  <si>
    <t>C-X-04-04</t>
  </si>
  <si>
    <t>following protocol</t>
  </si>
  <si>
    <t>C-X-05-00</t>
  </si>
  <si>
    <t>pusher</t>
  </si>
  <si>
    <t>C-X-05-01</t>
  </si>
  <si>
    <t>passed tense</t>
  </si>
  <si>
    <t>C-X-05-02</t>
  </si>
  <si>
    <t>the root of all evil considered harmful</t>
  </si>
  <si>
    <t>C-X-05-03</t>
  </si>
  <si>
    <t>danger zones</t>
  </si>
  <si>
    <t>C-X-05-04</t>
  </si>
  <si>
    <t>running out of slack</t>
  </si>
  <si>
    <t>C-X-06-00</t>
  </si>
  <si>
    <t>cubic sarcophagus</t>
  </si>
  <si>
    <t>C-X-06-01</t>
  </si>
  <si>
    <t>reckless</t>
  </si>
  <si>
    <t>C-X-06-02</t>
  </si>
  <si>
    <t>togetherness</t>
  </si>
  <si>
    <t>C-X-06-03</t>
  </si>
  <si>
    <t>the last minute</t>
  </si>
  <si>
    <t>C-X-06-04</t>
  </si>
  <si>
    <t>somebody else's problem</t>
  </si>
  <si>
    <t>C-X-07-00</t>
  </si>
  <si>
    <t>archaic courtesy gesture</t>
  </si>
  <si>
    <t>C-X-07-01</t>
  </si>
  <si>
    <t>vortex to unreason</t>
  </si>
  <si>
    <t>C-X-07-02</t>
  </si>
  <si>
    <t>withness</t>
  </si>
  <si>
    <t>C-X-07-03</t>
  </si>
  <si>
    <t>performance anxiety</t>
  </si>
  <si>
    <t>C-X-07-04</t>
  </si>
  <si>
    <t>cauchemar a deux</t>
  </si>
  <si>
    <t>C-X-08-00</t>
  </si>
  <si>
    <t>inching forward</t>
  </si>
  <si>
    <t>C-X-08-01</t>
  </si>
  <si>
    <t>creepy climb</t>
  </si>
  <si>
    <t>C-X-08-02</t>
  </si>
  <si>
    <t>life support plus plus</t>
  </si>
  <si>
    <t>C-X-08-03</t>
  </si>
  <si>
    <t>..but it might work for us</t>
  </si>
  <si>
    <t>C-X-08-04</t>
  </si>
  <si>
    <t>if wishes were switches</t>
  </si>
  <si>
    <t>C-X-09-00</t>
  </si>
  <si>
    <t>fast and loose</t>
  </si>
  <si>
    <t>C-X-09-01</t>
  </si>
  <si>
    <t>triple dutch</t>
  </si>
  <si>
    <t>C-X-09-02</t>
  </si>
  <si>
    <t>laser lords</t>
  </si>
  <si>
    <t>C-X-09-03</t>
  </si>
  <si>
    <t>unequal</t>
  </si>
  <si>
    <t>C-X-09-04</t>
  </si>
  <si>
    <t>beyond dark castle</t>
  </si>
  <si>
    <t>C-A-10-00</t>
  </si>
  <si>
    <t>diamond duo</t>
  </si>
  <si>
    <t>C-A-10-01</t>
  </si>
  <si>
    <t>promises that plague</t>
  </si>
  <si>
    <t>C-A-10-02</t>
  </si>
  <si>
    <t>golden riddle</t>
  </si>
  <si>
    <t>C-A-10-03</t>
  </si>
  <si>
    <t>laser sesh</t>
  </si>
  <si>
    <t>C-A-10-04</t>
  </si>
  <si>
    <t>peek a boo</t>
  </si>
  <si>
    <t>C-B-10-00</t>
  </si>
  <si>
    <t>jumping on the death bed</t>
  </si>
  <si>
    <t>C-B-10-01</t>
  </si>
  <si>
    <t>tunnels for two</t>
  </si>
  <si>
    <t>C-B-10-02</t>
  </si>
  <si>
    <t>the spiral arms</t>
  </si>
  <si>
    <t>C-B-10-03</t>
  </si>
  <si>
    <t>zugzwang</t>
  </si>
  <si>
    <t>C-B-10-04</t>
  </si>
  <si>
    <t>the creator</t>
  </si>
  <si>
    <t>C-C-10-00</t>
  </si>
  <si>
    <t>falling for you</t>
  </si>
  <si>
    <t>C-C-10-01</t>
  </si>
  <si>
    <t>ball halla</t>
  </si>
  <si>
    <t>C-C-10-02</t>
  </si>
  <si>
    <t>gravity pipe</t>
  </si>
  <si>
    <t>C-C-10-03</t>
  </si>
  <si>
    <t>foresight required</t>
  </si>
  <si>
    <t>C-C-10-04</t>
  </si>
  <si>
    <t>cahoots</t>
  </si>
  <si>
    <t>C-D-10-00</t>
  </si>
  <si>
    <t>reducible complexity</t>
  </si>
  <si>
    <t>C-D-10-01</t>
  </si>
  <si>
    <t>even the smallest slip</t>
  </si>
  <si>
    <t>C-D-10-02</t>
  </si>
  <si>
    <t>duality</t>
  </si>
  <si>
    <t>C-D-10-03</t>
  </si>
  <si>
    <t>drawing fire++</t>
  </si>
  <si>
    <t>C-D-10-04</t>
  </si>
  <si>
    <t>dissolution</t>
  </si>
  <si>
    <t>C-E-10-00</t>
  </si>
  <si>
    <t>full disclosure</t>
  </si>
  <si>
    <t>C-E-10-01</t>
  </si>
  <si>
    <t>modular network</t>
  </si>
  <si>
    <t>C-E-10-02</t>
  </si>
  <si>
    <t>fear of unknowns, part 2</t>
  </si>
  <si>
    <t>C-E-10-03</t>
  </si>
  <si>
    <t>letterboxing</t>
  </si>
  <si>
    <t>C-E-10-04</t>
  </si>
  <si>
    <t>two on four</t>
  </si>
  <si>
    <t>C-A-11-00</t>
  </si>
  <si>
    <t>high wire</t>
  </si>
  <si>
    <t>C-A-11-01</t>
  </si>
  <si>
    <t>pillary</t>
  </si>
  <si>
    <t>C-A-11-02</t>
  </si>
  <si>
    <t>glutamates</t>
  </si>
  <si>
    <t>C-A-11-03</t>
  </si>
  <si>
    <t>the story so far</t>
  </si>
  <si>
    <t>C-A-11-04</t>
  </si>
  <si>
    <t>twintertwined</t>
  </si>
  <si>
    <t>C-B-11-00</t>
  </si>
  <si>
    <t>rubber bridge</t>
  </si>
  <si>
    <t>C-B-11-01</t>
  </si>
  <si>
    <t>octodead</t>
  </si>
  <si>
    <t>C-B-11-02</t>
  </si>
  <si>
    <t>tapestry, try again</t>
  </si>
  <si>
    <t>C-B-11-03</t>
  </si>
  <si>
    <t>parallel worlds</t>
  </si>
  <si>
    <t>C-B-11-04</t>
  </si>
  <si>
    <t>back and fifth</t>
  </si>
  <si>
    <t>C-C-11-00</t>
  </si>
  <si>
    <t>synchronized launching</t>
  </si>
  <si>
    <t>C-C-11-01</t>
  </si>
  <si>
    <t>goldschool</t>
  </si>
  <si>
    <t>C-C-11-02</t>
  </si>
  <si>
    <t>nascent ascent</t>
  </si>
  <si>
    <t>C-C-11-03</t>
  </si>
  <si>
    <t>dignitask</t>
  </si>
  <si>
    <t>C-C-11-04</t>
  </si>
  <si>
    <t>close calls</t>
  </si>
  <si>
    <t>C-D-11-00</t>
  </si>
  <si>
    <t>damn skippy</t>
  </si>
  <si>
    <t>C-D-11-01</t>
  </si>
  <si>
    <t>bildungsroman++</t>
  </si>
  <si>
    <t>C-D-11-02</t>
  </si>
  <si>
    <t>enjambment</t>
  </si>
  <si>
    <t>C-D-11-03</t>
  </si>
  <si>
    <t>fancy plans, and pants to match</t>
  </si>
  <si>
    <t>C-D-11-04</t>
  </si>
  <si>
    <t>angularity</t>
  </si>
  <si>
    <t>C-E-11-00</t>
  </si>
  <si>
    <t>you put your left foot in</t>
  </si>
  <si>
    <t>C-E-11-01</t>
  </si>
  <si>
    <t>illogical leaps</t>
  </si>
  <si>
    <t>C-E-11-02</t>
  </si>
  <si>
    <t>simultaneity</t>
  </si>
  <si>
    <t>C-E-11-03</t>
  </si>
  <si>
    <t>paved with gold intentions</t>
  </si>
  <si>
    <t>C-E-11-04</t>
  </si>
  <si>
    <t>eidetic remembery</t>
  </si>
  <si>
    <t>C-A-12-00</t>
  </si>
  <si>
    <t>parametric stepping</t>
  </si>
  <si>
    <t>C-A-12-01</t>
  </si>
  <si>
    <t>malgorithmic</t>
  </si>
  <si>
    <t>C-A-12-02</t>
  </si>
  <si>
    <t>rocket to me</t>
  </si>
  <si>
    <t>C-A-12-03</t>
  </si>
  <si>
    <t>thank the maker</t>
  </si>
  <si>
    <t>C-A-12-04</t>
  </si>
  <si>
    <t>infinite potential</t>
  </si>
  <si>
    <t>C-B-12-00</t>
  </si>
  <si>
    <t>helping out</t>
  </si>
  <si>
    <t>C-B-12-01</t>
  </si>
  <si>
    <t>strategic pursuers</t>
  </si>
  <si>
    <t>C-B-12-02</t>
  </si>
  <si>
    <t>the juicer</t>
  </si>
  <si>
    <t>C-B-12-03</t>
  </si>
  <si>
    <t>prickly</t>
  </si>
  <si>
    <t>C-B-12-04</t>
  </si>
  <si>
    <t>delaying tactics</t>
  </si>
  <si>
    <t>C-C-12-00</t>
  </si>
  <si>
    <t>intransigent</t>
  </si>
  <si>
    <t>C-C-12-01</t>
  </si>
  <si>
    <t>help me up</t>
  </si>
  <si>
    <t>C-C-12-02</t>
  </si>
  <si>
    <t>trigger mortis</t>
  </si>
  <si>
    <t>C-C-12-03</t>
  </si>
  <si>
    <t>spindizzy</t>
  </si>
  <si>
    <t>C-C-12-04</t>
  </si>
  <si>
    <t>robot magnetism</t>
  </si>
  <si>
    <t>C-D-12-00</t>
  </si>
  <si>
    <t>ultraviolet catastrophe</t>
  </si>
  <si>
    <t>C-D-12-01</t>
  </si>
  <si>
    <t>up over down</t>
  </si>
  <si>
    <t>C-D-12-02</t>
  </si>
  <si>
    <t>complex rotation</t>
  </si>
  <si>
    <t>C-D-12-03</t>
  </si>
  <si>
    <t>slow dance</t>
  </si>
  <si>
    <t>C-D-12-04</t>
  </si>
  <si>
    <t>militated</t>
  </si>
  <si>
    <t>C-E-12-00</t>
  </si>
  <si>
    <t>up top</t>
  </si>
  <si>
    <t>C-E-12-01</t>
  </si>
  <si>
    <t>room mates</t>
  </si>
  <si>
    <t>C-E-12-02</t>
  </si>
  <si>
    <t>crowded platform</t>
  </si>
  <si>
    <t>C-E-12-03</t>
  </si>
  <si>
    <t>taking it for the team</t>
  </si>
  <si>
    <t>C-E-12-04</t>
  </si>
  <si>
    <t>micro pros</t>
  </si>
  <si>
    <t>C-A-13-00</t>
  </si>
  <si>
    <t>refracted hallway</t>
  </si>
  <si>
    <t>C-A-13-01</t>
  </si>
  <si>
    <t>hypnotisch</t>
  </si>
  <si>
    <t>C-A-13-02</t>
  </si>
  <si>
    <t>warp and weft</t>
  </si>
  <si>
    <t>C-A-13-03</t>
  </si>
  <si>
    <t>spotty</t>
  </si>
  <si>
    <t>C-A-13-04</t>
  </si>
  <si>
    <t>colossal cave misadventure</t>
  </si>
  <si>
    <t>C-B-13-00</t>
  </si>
  <si>
    <t>incursion</t>
  </si>
  <si>
    <t>C-B-13-01</t>
  </si>
  <si>
    <t>simultaneous intrusion</t>
  </si>
  <si>
    <t>C-B-13-02</t>
  </si>
  <si>
    <t>infiltration buddies</t>
  </si>
  <si>
    <t>C-B-13-03</t>
  </si>
  <si>
    <t>stir stuck</t>
  </si>
  <si>
    <t>C-B-13-04</t>
  </si>
  <si>
    <t>distribution problem</t>
  </si>
  <si>
    <t>C-C-13-00</t>
  </si>
  <si>
    <t>overlord</t>
  </si>
  <si>
    <t>C-C-13-01</t>
  </si>
  <si>
    <t>meet me in the middle</t>
  </si>
  <si>
    <t>C-C-13-02</t>
  </si>
  <si>
    <t>choke points</t>
  </si>
  <si>
    <t>C-C-13-03</t>
  </si>
  <si>
    <t>a slight imbalance in work-loads</t>
  </si>
  <si>
    <t>C-C-13-04</t>
  </si>
  <si>
    <t>plummet pals</t>
  </si>
  <si>
    <t>C-D-13-00</t>
  </si>
  <si>
    <t>photon slide</t>
  </si>
  <si>
    <t>C-D-13-01</t>
  </si>
  <si>
    <t>leaving somewhere with someone</t>
  </si>
  <si>
    <t>C-D-13-02</t>
  </si>
  <si>
    <t>duo-tang</t>
  </si>
  <si>
    <t>C-D-13-03</t>
  </si>
  <si>
    <t>the very last second</t>
  </si>
  <si>
    <t>C-D-13-04</t>
  </si>
  <si>
    <t>leading question</t>
  </si>
  <si>
    <t>C-E-13-00</t>
  </si>
  <si>
    <t>video nasties</t>
  </si>
  <si>
    <t>C-E-13-01</t>
  </si>
  <si>
    <t>unbalanced</t>
  </si>
  <si>
    <t>C-E-13-02</t>
  </si>
  <si>
    <t>probably a metaphor for something</t>
  </si>
  <si>
    <t>C-E-13-03</t>
  </si>
  <si>
    <t>artificial barriers to entry</t>
  </si>
  <si>
    <t>C-E-13-04</t>
  </si>
  <si>
    <t>suspiciously lasery at the oceanographic research institute</t>
  </si>
  <si>
    <t>C-A-14-00</t>
  </si>
  <si>
    <t>octet-a-tete</t>
  </si>
  <si>
    <t>C-A-14-01</t>
  </si>
  <si>
    <t>two on two</t>
  </si>
  <si>
    <t>C-A-14-02</t>
  </si>
  <si>
    <t>twisted turns</t>
  </si>
  <si>
    <t>C-A-14-03</t>
  </si>
  <si>
    <t>swithering heights</t>
  </si>
  <si>
    <t>C-A-14-04</t>
  </si>
  <si>
    <t>micro clockwork</t>
  </si>
  <si>
    <t>C-B-14-00</t>
  </si>
  <si>
    <t>vast</t>
  </si>
  <si>
    <t>C-B-14-01</t>
  </si>
  <si>
    <t>other you</t>
  </si>
  <si>
    <t>C-B-14-02</t>
  </si>
  <si>
    <t>room for two</t>
  </si>
  <si>
    <t>C-B-14-03</t>
  </si>
  <si>
    <t>twinnies</t>
  </si>
  <si>
    <t>C-B-14-04</t>
  </si>
  <si>
    <t>sandwell district</t>
  </si>
  <si>
    <t>C-C-14-00</t>
  </si>
  <si>
    <t>delicate procedures</t>
  </si>
  <si>
    <t>C-C-14-01</t>
  </si>
  <si>
    <t>couloir</t>
  </si>
  <si>
    <t>C-C-14-02</t>
  </si>
  <si>
    <t>passing</t>
  </si>
  <si>
    <t>C-C-14-03</t>
  </si>
  <si>
    <t>rumble boxes</t>
  </si>
  <si>
    <t>C-C-14-04</t>
  </si>
  <si>
    <t>fate of precarity</t>
  </si>
  <si>
    <t>C-D-14-00</t>
  </si>
  <si>
    <t>a constellation of similarities</t>
  </si>
  <si>
    <t>C-D-14-01</t>
  </si>
  <si>
    <t>goldfashioned</t>
  </si>
  <si>
    <t>C-D-14-02</t>
  </si>
  <si>
    <t>luree</t>
  </si>
  <si>
    <t>C-D-14-03</t>
  </si>
  <si>
    <t>twisted</t>
  </si>
  <si>
    <t>C-D-14-04</t>
  </si>
  <si>
    <t>onslaughtered</t>
  </si>
  <si>
    <t>C-E-14-00</t>
  </si>
  <si>
    <t>under this wasted sky</t>
  </si>
  <si>
    <t>C-E-14-01</t>
  </si>
  <si>
    <t>releasing the hounds</t>
  </si>
  <si>
    <t>C-E-14-02</t>
  </si>
  <si>
    <t>golden core</t>
  </si>
  <si>
    <t>C-E-14-03</t>
  </si>
  <si>
    <t>create a diversion</t>
  </si>
  <si>
    <t>C-E-14-04</t>
  </si>
  <si>
    <t>pending</t>
  </si>
  <si>
    <t>C-A-15-00</t>
  </si>
  <si>
    <t>here's to shutting up</t>
  </si>
  <si>
    <t>C-A-15-01</t>
  </si>
  <si>
    <t>aerial intruders</t>
  </si>
  <si>
    <t>C-A-15-02</t>
  </si>
  <si>
    <t>modular system</t>
  </si>
  <si>
    <t>C-A-15-03</t>
  </si>
  <si>
    <t>two space</t>
  </si>
  <si>
    <t>C-A-15-04</t>
  </si>
  <si>
    <t>puzzled</t>
  </si>
  <si>
    <t>C-B-15-00</t>
  </si>
  <si>
    <t>fizzle me this</t>
  </si>
  <si>
    <t>C-B-15-01</t>
  </si>
  <si>
    <t>to each their own</t>
  </si>
  <si>
    <t>C-B-15-02</t>
  </si>
  <si>
    <t>thwump sandwich</t>
  </si>
  <si>
    <t>C-B-15-03</t>
  </si>
  <si>
    <t>it just got real</t>
  </si>
  <si>
    <t>C-B-15-04</t>
  </si>
  <si>
    <t>hurry the f up</t>
  </si>
  <si>
    <t>C-C-15-00</t>
  </si>
  <si>
    <t>improper coordinationing</t>
  </si>
  <si>
    <t>C-C-15-01</t>
  </si>
  <si>
    <t>evil golden chamber</t>
  </si>
  <si>
    <t>C-C-15-02</t>
  </si>
  <si>
    <t>architecionados</t>
  </si>
  <si>
    <t>C-C-15-03</t>
  </si>
  <si>
    <t>twinkle toes</t>
  </si>
  <si>
    <t>C-C-15-04</t>
  </si>
  <si>
    <t>the weakest link</t>
  </si>
  <si>
    <t>C-D-15-00</t>
  </si>
  <si>
    <t>rotational inertia</t>
  </si>
  <si>
    <t>C-D-15-01</t>
  </si>
  <si>
    <t>videoballs</t>
  </si>
  <si>
    <t>C-D-15-02</t>
  </si>
  <si>
    <t>C-D-15-03</t>
  </si>
  <si>
    <t>the push up</t>
  </si>
  <si>
    <t>C-D-15-04</t>
  </si>
  <si>
    <t>refreshilicious</t>
  </si>
  <si>
    <t>C-E-15-00</t>
  </si>
  <si>
    <t>spin cycle</t>
  </si>
  <si>
    <t>C-E-15-01</t>
  </si>
  <si>
    <t>the smasher</t>
  </si>
  <si>
    <t>C-E-15-02</t>
  </si>
  <si>
    <t>weaponized cadence</t>
  </si>
  <si>
    <t>C-E-15-03</t>
  </si>
  <si>
    <t>futuristic looking road to nowhere</t>
  </si>
  <si>
    <t>C-E-15-04</t>
  </si>
  <si>
    <t>the path of most resistance</t>
  </si>
  <si>
    <t>C-A-16-00</t>
  </si>
  <si>
    <t>slip slidin' away</t>
  </si>
  <si>
    <t>C-A-16-01</t>
  </si>
  <si>
    <t>longee</t>
  </si>
  <si>
    <t>C-A-16-02</t>
  </si>
  <si>
    <t>chirality</t>
  </si>
  <si>
    <t>C-A-16-03</t>
  </si>
  <si>
    <t>worm buddies</t>
  </si>
  <si>
    <t>C-A-16-04</t>
  </si>
  <si>
    <t>partners in crime</t>
  </si>
  <si>
    <t>C-B-16-00</t>
  </si>
  <si>
    <t>the great wave</t>
  </si>
  <si>
    <t>C-B-16-01</t>
  </si>
  <si>
    <t>jalapeneasy</t>
  </si>
  <si>
    <t>C-B-16-02</t>
  </si>
  <si>
    <t>wrenched</t>
  </si>
  <si>
    <t>C-B-16-03</t>
  </si>
  <si>
    <t>technoid</t>
  </si>
  <si>
    <t>C-B-16-04</t>
  </si>
  <si>
    <t>plus plus one</t>
  </si>
  <si>
    <t>C-C-16-00</t>
  </si>
  <si>
    <t>digraph</t>
  </si>
  <si>
    <t>C-C-16-01</t>
  </si>
  <si>
    <t>lair of the mad wizard</t>
  </si>
  <si>
    <t>C-C-16-02</t>
  </si>
  <si>
    <t>creatricks</t>
  </si>
  <si>
    <t>C-C-16-03</t>
  </si>
  <si>
    <t>staggering</t>
  </si>
  <si>
    <t>C-C-16-04</t>
  </si>
  <si>
    <t>come together</t>
  </si>
  <si>
    <t>C-D-16-00</t>
  </si>
  <si>
    <t>same</t>
  </si>
  <si>
    <t>C-D-16-01</t>
  </si>
  <si>
    <t>roundamouth</t>
  </si>
  <si>
    <t>C-D-16-02</t>
  </si>
  <si>
    <t>C-D-16-03</t>
  </si>
  <si>
    <t>rocket chums</t>
  </si>
  <si>
    <t>C-D-16-04</t>
  </si>
  <si>
    <t>getting crowded in here</t>
  </si>
  <si>
    <t>C-E-16-00</t>
  </si>
  <si>
    <t>the plus key switch</t>
  </si>
  <si>
    <t>C-E-16-01</t>
  </si>
  <si>
    <t>weird decision theory</t>
  </si>
  <si>
    <t>C-E-16-02</t>
  </si>
  <si>
    <t>i escape into your escape</t>
  </si>
  <si>
    <t>C-E-16-03</t>
  </si>
  <si>
    <t>eke</t>
  </si>
  <si>
    <t>C-E-16-04</t>
  </si>
  <si>
    <t>turn-based</t>
  </si>
  <si>
    <t>C-A-17-00</t>
  </si>
  <si>
    <t>nodules of death</t>
  </si>
  <si>
    <t>C-A-17-01</t>
  </si>
  <si>
    <t>blazin lazers</t>
  </si>
  <si>
    <t>C-A-17-02</t>
  </si>
  <si>
    <t>it's mine time</t>
  </si>
  <si>
    <t>C-A-17-03</t>
  </si>
  <si>
    <t>scattered</t>
  </si>
  <si>
    <t>C-A-17-04</t>
  </si>
  <si>
    <t>the runaround part 2</t>
  </si>
  <si>
    <t>C-B-17-00</t>
  </si>
  <si>
    <t>off-diagonal elements</t>
  </si>
  <si>
    <t>C-B-17-01</t>
  </si>
  <si>
    <t>collocation</t>
  </si>
  <si>
    <t>C-B-17-02</t>
  </si>
  <si>
    <t>les douleurs de la morte</t>
  </si>
  <si>
    <t>C-B-17-03</t>
  </si>
  <si>
    <t>upwards together</t>
  </si>
  <si>
    <t>C-B-17-04</t>
  </si>
  <si>
    <t>deathstiny</t>
  </si>
  <si>
    <t>C-C-17-00</t>
  </si>
  <si>
    <t>dragony</t>
  </si>
  <si>
    <t>C-C-17-01</t>
  </si>
  <si>
    <t>hexagram 8</t>
  </si>
  <si>
    <t>C-C-17-02</t>
  </si>
  <si>
    <t>moving as one</t>
  </si>
  <si>
    <t>C-C-17-03</t>
  </si>
  <si>
    <t>double jeopardy</t>
  </si>
  <si>
    <t>C-C-17-04</t>
  </si>
  <si>
    <t>a rather devious mechanism</t>
  </si>
  <si>
    <t>C-D-17-00</t>
  </si>
  <si>
    <t>golden bound</t>
  </si>
  <si>
    <t>C-D-17-01</t>
  </si>
  <si>
    <t>rocket rage</t>
  </si>
  <si>
    <t>C-D-17-02</t>
  </si>
  <si>
    <t>mergatroid</t>
  </si>
  <si>
    <t>C-D-17-03</t>
  </si>
  <si>
    <t>one-trick ponies</t>
  </si>
  <si>
    <t>C-D-17-04</t>
  </si>
  <si>
    <t>access to arasaka</t>
  </si>
  <si>
    <t>C-E-17-00</t>
  </si>
  <si>
    <t>dancing chambers</t>
  </si>
  <si>
    <t>C-E-17-01</t>
  </si>
  <si>
    <t>unison</t>
  </si>
  <si>
    <t>C-E-17-02</t>
  </si>
  <si>
    <t>octuple trouble</t>
  </si>
  <si>
    <t>C-E-17-03</t>
  </si>
  <si>
    <t>live bait</t>
  </si>
  <si>
    <t>C-E-17-04</t>
  </si>
  <si>
    <t>timeline of the far future</t>
  </si>
  <si>
    <t>C-A-18-00</t>
  </si>
  <si>
    <t>deathstinations</t>
  </si>
  <si>
    <t>C-A-18-01</t>
  </si>
  <si>
    <t>alternate current</t>
  </si>
  <si>
    <t>C-A-18-02</t>
  </si>
  <si>
    <t>just you hold it</t>
  </si>
  <si>
    <t>C-A-18-03</t>
  </si>
  <si>
    <t>conical sectioned</t>
  </si>
  <si>
    <t>C-A-18-04</t>
  </si>
  <si>
    <t>minesweeper</t>
  </si>
  <si>
    <t>C-B-18-00</t>
  </si>
  <si>
    <t>gloire</t>
  </si>
  <si>
    <t>C-B-18-01</t>
  </si>
  <si>
    <t>evil stampede</t>
  </si>
  <si>
    <t>C-B-18-02</t>
  </si>
  <si>
    <t>pedestal</t>
  </si>
  <si>
    <t>C-B-18-03</t>
  </si>
  <si>
    <t>you can always depend on the timing of lasers</t>
  </si>
  <si>
    <t>C-B-18-04</t>
  </si>
  <si>
    <t>frantically throwing switches</t>
  </si>
  <si>
    <t>C-C-18-00</t>
  </si>
  <si>
    <t>everyday shootees</t>
  </si>
  <si>
    <t>C-C-18-01</t>
  </si>
  <si>
    <t>frantic planning</t>
  </si>
  <si>
    <t>C-C-18-02</t>
  </si>
  <si>
    <t>running towards nothing</t>
  </si>
  <si>
    <t>C-C-18-03</t>
  </si>
  <si>
    <t>tubular tunnel twins</t>
  </si>
  <si>
    <t>C-C-18-04</t>
  </si>
  <si>
    <t>died slippy</t>
  </si>
  <si>
    <t>C-D-18-00</t>
  </si>
  <si>
    <t>oh the places you'll die</t>
  </si>
  <si>
    <t>C-D-18-01</t>
  </si>
  <si>
    <t>protection</t>
  </si>
  <si>
    <t>C-D-18-02</t>
  </si>
  <si>
    <t>histories</t>
  </si>
  <si>
    <t>C-D-18-03</t>
  </si>
  <si>
    <t>going down together</t>
  </si>
  <si>
    <t>C-D-18-04</t>
  </si>
  <si>
    <t>suicide as a sort of present</t>
  </si>
  <si>
    <t>C-E-18-00</t>
  </si>
  <si>
    <t>dead center</t>
  </si>
  <si>
    <t>C-E-18-01</t>
  </si>
  <si>
    <t>the elevator</t>
  </si>
  <si>
    <t>C-E-18-02</t>
  </si>
  <si>
    <t>rotational asymmetry</t>
  </si>
  <si>
    <t>C-E-18-03</t>
  </si>
  <si>
    <t>double dare</t>
  </si>
  <si>
    <t>C-E-18-04</t>
  </si>
  <si>
    <t>run come save me</t>
  </si>
  <si>
    <t>C-A-19-00</t>
  </si>
  <si>
    <t>stepping stone</t>
  </si>
  <si>
    <t>C-A-19-01</t>
  </si>
  <si>
    <t>finishing each other's sandwiches</t>
  </si>
  <si>
    <t>C-A-19-02</t>
  </si>
  <si>
    <t>above and beyond</t>
  </si>
  <si>
    <t>C-A-19-03</t>
  </si>
  <si>
    <t>rocket bait</t>
  </si>
  <si>
    <t>C-A-19-04</t>
  </si>
  <si>
    <t>shattered consensus</t>
  </si>
  <si>
    <t>C-B-19-00</t>
  </si>
  <si>
    <t>radical praxis</t>
  </si>
  <si>
    <t>C-B-19-01</t>
  </si>
  <si>
    <t>the six chambers</t>
  </si>
  <si>
    <t>C-B-19-02</t>
  </si>
  <si>
    <t>on a thwumpcycle built for two</t>
  </si>
  <si>
    <t>C-B-19-03</t>
  </si>
  <si>
    <t>rain of fire</t>
  </si>
  <si>
    <t>C-B-19-04</t>
  </si>
  <si>
    <t>escape from yesterday</t>
  </si>
  <si>
    <t>C-C-19-00</t>
  </si>
  <si>
    <t>coming up</t>
  </si>
  <si>
    <t>C-C-19-01</t>
  </si>
  <si>
    <t>a series of close calls</t>
  </si>
  <si>
    <t>C-C-19-02</t>
  </si>
  <si>
    <t>go go go go now</t>
  </si>
  <si>
    <t>C-C-19-03</t>
  </si>
  <si>
    <t>tricky back alley ways long forgotten</t>
  </si>
  <si>
    <t>C-C-19-04</t>
  </si>
  <si>
    <t>dualorg</t>
  </si>
  <si>
    <t>C-D-19-00</t>
  </si>
  <si>
    <t>side-by-side slide</t>
  </si>
  <si>
    <t>C-D-19-01</t>
  </si>
  <si>
    <t>thwump ladder</t>
  </si>
  <si>
    <t>C-D-19-02</t>
  </si>
  <si>
    <t>stayin' alive</t>
  </si>
  <si>
    <t>C-D-19-03</t>
  </si>
  <si>
    <t>things can always get worse</t>
  </si>
  <si>
    <t>C-D-19-04</t>
  </si>
  <si>
    <t>core of the abyss</t>
  </si>
  <si>
    <t>C-E-19-00</t>
  </si>
  <si>
    <t>a luring</t>
  </si>
  <si>
    <t>C-E-19-01</t>
  </si>
  <si>
    <t>closing in</t>
  </si>
  <si>
    <t>C-E-19-02</t>
  </si>
  <si>
    <t>the friendship-ending chamber</t>
  </si>
  <si>
    <t>C-E-19-03</t>
  </si>
  <si>
    <t>tridiagonal block solver</t>
  </si>
  <si>
    <t>C-E-19-04</t>
  </si>
  <si>
    <t>wither without you</t>
  </si>
  <si>
    <t>C-X-10-00</t>
  </si>
  <si>
    <t>guard distraction window</t>
  </si>
  <si>
    <t>C-X-10-01</t>
  </si>
  <si>
    <t>lack-of-space hopper</t>
  </si>
  <si>
    <t>C-X-10-02</t>
  </si>
  <si>
    <t>a room of one's clone</t>
  </si>
  <si>
    <t>C-X-10-03</t>
  </si>
  <si>
    <t>double ring</t>
  </si>
  <si>
    <t>C-X-10-04</t>
  </si>
  <si>
    <t>the witless</t>
  </si>
  <si>
    <t>C-X-11-00</t>
  </si>
  <si>
    <t>the secret of flight</t>
  </si>
  <si>
    <t>C-X-11-01</t>
  </si>
  <si>
    <t>mad close</t>
  </si>
  <si>
    <t>C-X-11-02</t>
  </si>
  <si>
    <t>dungeoneering</t>
  </si>
  <si>
    <t>C-X-11-03</t>
  </si>
  <si>
    <t>eliminate the impossible</t>
  </si>
  <si>
    <t>C-X-11-04</t>
  </si>
  <si>
    <t>n-tuple</t>
  </si>
  <si>
    <t>C-X-12-00</t>
  </si>
  <si>
    <t>message intercept base</t>
  </si>
  <si>
    <t>C-X-12-01</t>
  </si>
  <si>
    <t>el furibundo</t>
  </si>
  <si>
    <t>C-X-12-02</t>
  </si>
  <si>
    <t>pusher two</t>
  </si>
  <si>
    <t>C-X-12-03</t>
  </si>
  <si>
    <t>in a blur</t>
  </si>
  <si>
    <t>C-X-12-04</t>
  </si>
  <si>
    <t>inner and outer demons</t>
  </si>
  <si>
    <t>C-X-13-00</t>
  </si>
  <si>
    <t>timing twins</t>
  </si>
  <si>
    <t>C-X-13-01</t>
  </si>
  <si>
    <t>treading water</t>
  </si>
  <si>
    <t>C-X-13-02</t>
  </si>
  <si>
    <t>you knew I had a temper when you married me</t>
  </si>
  <si>
    <t>C-X-13-03</t>
  </si>
  <si>
    <t>C-X-13-04</t>
  </si>
  <si>
    <t>clinging together</t>
  </si>
  <si>
    <t>C-X-14-00</t>
  </si>
  <si>
    <t>staggered launch windows</t>
  </si>
  <si>
    <t>C-X-14-01</t>
  </si>
  <si>
    <t>double date</t>
  </si>
  <si>
    <t>C-X-14-02</t>
  </si>
  <si>
    <t>spin city</t>
  </si>
  <si>
    <t>C-X-14-03</t>
  </si>
  <si>
    <t>infamous last worlds</t>
  </si>
  <si>
    <t>C-X-14-04</t>
  </si>
  <si>
    <t>gezellig</t>
  </si>
  <si>
    <t>C-X-15-00</t>
  </si>
  <si>
    <t>exchanging glances</t>
  </si>
  <si>
    <t>C-X-15-01</t>
  </si>
  <si>
    <t>sequencing</t>
  </si>
  <si>
    <t>C-X-15-02</t>
  </si>
  <si>
    <t>rocket roommate</t>
  </si>
  <si>
    <t>C-X-15-03</t>
  </si>
  <si>
    <t>tight coupling</t>
  </si>
  <si>
    <t>C-X-15-04</t>
  </si>
  <si>
    <t>double enmity</t>
  </si>
  <si>
    <t>C-X-16-00</t>
  </si>
  <si>
    <t>two-fer</t>
  </si>
  <si>
    <t>C-X-16-01</t>
  </si>
  <si>
    <t>shot timer</t>
  </si>
  <si>
    <t>C-X-16-02</t>
  </si>
  <si>
    <t>teamwork!</t>
  </si>
  <si>
    <t>C-X-16-03</t>
  </si>
  <si>
    <t>target practice</t>
  </si>
  <si>
    <t>C-X-16-04</t>
  </si>
  <si>
    <t>double trouble</t>
  </si>
  <si>
    <t>C-X-17-00</t>
  </si>
  <si>
    <t>we're twins</t>
  </si>
  <si>
    <t>C-X-17-01</t>
  </si>
  <si>
    <t>juggling yourself</t>
  </si>
  <si>
    <t>C-X-17-02</t>
  </si>
  <si>
    <t>stepping on toes</t>
  </si>
  <si>
    <t>C-X-17-03</t>
  </si>
  <si>
    <t>vertical shepherd</t>
  </si>
  <si>
    <t>C-X-17-04</t>
  </si>
  <si>
    <t>dis assembly</t>
  </si>
  <si>
    <t>C-X-18-00</t>
  </si>
  <si>
    <t>buying time</t>
  </si>
  <si>
    <t>C-X-18-01</t>
  </si>
  <si>
    <t>attractive strategy</t>
  </si>
  <si>
    <t>C-X-18-02</t>
  </si>
  <si>
    <t>dancing with myself</t>
  </si>
  <si>
    <t>C-X-18-03</t>
  </si>
  <si>
    <t>in the line of you're fired</t>
  </si>
  <si>
    <t>C-X-18-04</t>
  </si>
  <si>
    <t>phobos anomaly</t>
  </si>
  <si>
    <t>C-X-19-00</t>
  </si>
  <si>
    <t>crazy clone time</t>
  </si>
  <si>
    <t>C-X-19-01</t>
  </si>
  <si>
    <t>glyphics</t>
  </si>
  <si>
    <t>C-X-19-02</t>
  </si>
  <si>
    <t>intricate teamwork</t>
  </si>
  <si>
    <t>C-X-19-03</t>
  </si>
  <si>
    <t>increasingly crowded</t>
  </si>
  <si>
    <t>C-X-19-04</t>
  </si>
  <si>
    <t>good luck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</si>
</sst>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-&quot;mmm&quot;-&quot;yyyy"/>
    <numFmt numFmtId="165" formatCode="d-mmm-yyyy"/>
  </numFmts>
  <fonts count="37">
    <font>
      <sz val="10.0"/>
      <color rgb="FF000000"/>
      <name val="Arial"/>
    </font>
    <font>
      <b/>
      <i/>
      <color rgb="FFFFFFFF"/>
      <name val="Helvetica Neue"/>
    </font>
    <font>
      <b/>
      <name val="Helvetica Neue"/>
    </font>
    <font>
      <name val="Helvetica Neue"/>
    </font>
    <font>
      <b/>
      <i/>
      <u/>
      <sz val="10.0"/>
      <color rgb="FFFFFFFF"/>
      <name val="Helvetica Neue"/>
    </font>
    <font>
      <b/>
      <i/>
      <sz val="10.0"/>
      <color rgb="FFFFFFFF"/>
      <name val="Helvetica Neue"/>
    </font>
    <font>
      <u/>
      <color rgb="FF0000FF"/>
      <name val="Helvetica Neue"/>
    </font>
    <font>
      <b/>
      <i/>
      <sz val="10.0"/>
      <color rgb="FFFFFFFF"/>
      <name val="Consolas"/>
    </font>
    <font>
      <b/>
      <i/>
      <sz val="10.0"/>
      <name val="Helvetica Neue"/>
    </font>
    <font>
      <b/>
      <i/>
      <sz val="10.0"/>
      <color rgb="FF1155CC"/>
      <name val="Consolas"/>
    </font>
    <font>
      <sz val="10.0"/>
      <name val="Helvetica Neue"/>
    </font>
    <font>
      <b/>
      <i/>
      <sz val="10.0"/>
      <name val="Consolas"/>
    </font>
    <font>
      <sz val="10.0"/>
      <name val="Consolas"/>
    </font>
    <font>
      <color rgb="FF000000"/>
      <name val="Helvetica Neue"/>
    </font>
    <font>
      <b/>
      <sz val="10.0"/>
      <name val="Helvetica Neue"/>
    </font>
    <font>
      <u/>
      <sz val="10.0"/>
      <color rgb="FF0000FF"/>
      <name val="Consolas"/>
    </font>
    <font>
      <u/>
      <color rgb="FF0000FF"/>
      <name val="Helvetica Neue"/>
    </font>
    <font/>
    <font>
      <u/>
      <color rgb="FF0000FF"/>
      <name val="Helvetica Neue"/>
    </font>
    <font>
      <u/>
      <sz val="10.0"/>
      <color rgb="FF0000FF"/>
      <name val="Consolas"/>
    </font>
    <font>
      <u/>
      <color rgb="FF0000FF"/>
      <name val="Helvetica Neue"/>
    </font>
    <font>
      <u/>
      <color rgb="FF1155CC"/>
      <name val="Helvetica Neue"/>
    </font>
    <font>
      <u/>
      <color rgb="FF1155CC"/>
      <name val="Helvetica Neue"/>
    </font>
    <font>
      <color rgb="FF1155CC"/>
      <name val="Helvetica Neue"/>
    </font>
    <font>
      <i/>
      <name val="Helvetica Neue"/>
    </font>
    <font>
      <u/>
      <color rgb="FF0000FF"/>
      <name val="Helvetica Neue"/>
    </font>
    <font>
      <b/>
      <i/>
      <sz val="10.0"/>
      <color rgb="FF1155CC"/>
      <name val="Helvetica Neue"/>
    </font>
    <font>
      <u/>
      <sz val="10.0"/>
      <color rgb="FF0000FF"/>
      <name val="Consolas"/>
    </font>
    <font>
      <u/>
      <sz val="10.0"/>
      <color rgb="FF0000FF"/>
      <name val="Consolas"/>
    </font>
    <font>
      <u/>
      <color rgb="FF0000FF"/>
      <name val="Consolas"/>
    </font>
    <font>
      <u/>
      <color rgb="FF0000FF"/>
      <name val="Consolas"/>
    </font>
    <font>
      <name val="Consolas"/>
    </font>
    <font>
      <u/>
      <sz val="10.0"/>
      <color rgb="FF0000FF"/>
      <name val="Consolas"/>
    </font>
    <font>
      <u/>
      <color rgb="FF0000FF"/>
      <name val="Consolas"/>
    </font>
    <font>
      <b/>
      <sz val="10.0"/>
      <color rgb="FFFFFFFF"/>
      <name val="Helvetica Neue"/>
    </font>
    <font>
      <sz val="10.0"/>
      <color rgb="FFFFFFFF"/>
      <name val="Helvetica Neue"/>
    </font>
    <font>
      <sz val="10.0"/>
      <color rgb="FF1155CC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434343"/>
        <bgColor rgb="FF434343"/>
      </patternFill>
    </fill>
  </fills>
  <borders count="3">
    <border/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0"/>
    </xf>
    <xf borderId="0" fillId="3" fontId="2" numFmtId="0" xfId="0" applyAlignment="1" applyFill="1" applyFont="1">
      <alignment horizontal="right" shrinkToFit="0" vertical="center" wrapText="0"/>
    </xf>
    <xf borderId="0" fillId="4" fontId="2" numFmtId="0" xfId="0" applyAlignment="1" applyFill="1" applyFont="1">
      <alignment horizontal="right" shrinkToFit="0" vertical="center" wrapText="0"/>
    </xf>
    <xf borderId="0" fillId="0" fontId="2" numFmtId="0" xfId="0" applyAlignment="1" applyFont="1">
      <alignment horizontal="right" shrinkToFit="0" vertical="center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 shrinkToFit="0" vertical="center" wrapText="0"/>
    </xf>
    <xf borderId="0" fillId="3" fontId="3" numFmtId="0" xfId="0" applyAlignment="1" applyFont="1">
      <alignment horizontal="right" shrinkToFit="0" vertical="center" wrapText="0"/>
    </xf>
    <xf borderId="0" fillId="2" fontId="4" numFmtId="0" xfId="0" applyAlignment="1" applyFont="1">
      <alignment horizontal="left" readingOrder="0" shrinkToFit="0" vertical="center" wrapText="0"/>
    </xf>
    <xf borderId="0" fillId="2" fontId="5" numFmtId="0" xfId="0" applyAlignment="1" applyFont="1">
      <alignment horizontal="right" readingOrder="0" shrinkToFit="0" vertical="center" wrapText="0"/>
    </xf>
    <xf borderId="1" fillId="4" fontId="6" numFmtId="0" xfId="0" applyAlignment="1" applyBorder="1" applyFont="1">
      <alignment horizontal="right" shrinkToFit="0" vertical="center" wrapText="0"/>
    </xf>
    <xf borderId="0" fillId="2" fontId="7" numFmtId="0" xfId="0" applyAlignment="1" applyFont="1">
      <alignment horizontal="left" readingOrder="0" shrinkToFit="0" vertical="center" wrapText="0"/>
    </xf>
    <xf borderId="1" fillId="0" fontId="3" numFmtId="0" xfId="0" applyAlignment="1" applyBorder="1" applyFont="1">
      <alignment horizontal="right" shrinkToFit="0" vertical="center" wrapText="0"/>
    </xf>
    <xf borderId="0" fillId="2" fontId="8" numFmtId="0" xfId="0" applyAlignment="1" applyFont="1">
      <alignment horizontal="right" readingOrder="0" shrinkToFit="0" vertical="center" wrapText="0"/>
    </xf>
    <xf borderId="0" fillId="0" fontId="3" numFmtId="0" xfId="0" applyAlignment="1" applyFont="1">
      <alignment horizontal="right" shrinkToFit="0" vertical="center" wrapText="0"/>
    </xf>
    <xf borderId="0" fillId="2" fontId="9" numFmtId="0" xfId="0" applyAlignment="1" applyFont="1">
      <alignment horizontal="center" readingOrder="0" shrinkToFit="0" vertical="center" wrapText="0"/>
    </xf>
    <xf borderId="0" fillId="4" fontId="2" numFmtId="49" xfId="0" applyAlignment="1" applyFont="1" applyNumberFormat="1">
      <alignment horizontal="right" readingOrder="0" shrinkToFit="0" vertical="center" wrapText="0"/>
    </xf>
    <xf borderId="0" fillId="2" fontId="9" numFmtId="0" xfId="0" applyAlignment="1" applyFont="1">
      <alignment horizontal="left" readingOrder="0" shrinkToFit="0" vertical="center" wrapText="0"/>
    </xf>
    <xf borderId="0" fillId="4" fontId="10" numFmtId="49" xfId="0" applyAlignment="1" applyFont="1" applyNumberFormat="1">
      <alignment horizontal="right" readingOrder="0" shrinkToFit="0" vertical="center" wrapText="0"/>
    </xf>
    <xf borderId="0" fillId="2" fontId="11" numFmtId="0" xfId="0" applyAlignment="1" applyFont="1">
      <alignment horizontal="center" readingOrder="0" shrinkToFit="0" vertical="center" wrapText="0"/>
    </xf>
    <xf borderId="0" fillId="4" fontId="3" numFmtId="0" xfId="0" applyAlignment="1" applyFont="1">
      <alignment horizontal="right" readingOrder="0" shrinkToFit="0" vertical="center" wrapText="0"/>
    </xf>
    <xf borderId="0" fillId="2" fontId="11" numFmtId="0" xfId="0" applyAlignment="1" applyFont="1">
      <alignment horizontal="left" readingOrder="0" shrinkToFit="0" vertical="center" wrapText="0"/>
    </xf>
    <xf borderId="0" fillId="0" fontId="12" numFmtId="0" xfId="0" applyAlignment="1" applyFont="1">
      <alignment horizontal="left" readingOrder="0" shrinkToFit="0" vertical="center" wrapText="0"/>
    </xf>
    <xf borderId="0" fillId="2" fontId="11" numFmtId="0" xfId="0" applyAlignment="1" applyFont="1">
      <alignment horizontal="left" readingOrder="0" shrinkToFit="0" vertical="center" wrapText="0"/>
    </xf>
    <xf borderId="0" fillId="0" fontId="12" numFmtId="0" xfId="0" applyAlignment="1" applyFont="1">
      <alignment horizontal="center" readingOrder="0" shrinkToFit="0" vertical="center" wrapText="0"/>
    </xf>
    <xf borderId="0" fillId="2" fontId="8" numFmtId="0" xfId="0" applyAlignment="1" applyFont="1">
      <alignment horizontal="center" readingOrder="0" shrinkToFit="0" vertical="center" wrapText="0"/>
    </xf>
    <xf borderId="0" fillId="2" fontId="11" numFmtId="0" xfId="0" applyAlignment="1" applyFont="1">
      <alignment horizontal="center" readingOrder="0" shrinkToFit="0" vertical="center" wrapText="0"/>
    </xf>
    <xf borderId="0" fillId="0" fontId="13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horizontal="left" readingOrder="0" shrinkToFit="0" vertical="center" wrapText="0"/>
    </xf>
    <xf borderId="0" fillId="3" fontId="14" numFmtId="49" xfId="0" applyAlignment="1" applyFont="1" applyNumberFormat="1">
      <alignment horizontal="right" readingOrder="0" shrinkToFit="0" vertical="center" wrapText="0"/>
    </xf>
    <xf borderId="0" fillId="0" fontId="15" numFmtId="0" xfId="0" applyAlignment="1" applyFont="1">
      <alignment horizontal="center" readingOrder="0" shrinkToFit="0" vertical="center" wrapText="0"/>
    </xf>
    <xf borderId="0" fillId="4" fontId="14" numFmtId="49" xfId="0" applyAlignment="1" applyFont="1" applyNumberFormat="1">
      <alignment horizontal="right" readingOrder="0" shrinkToFit="0" vertical="center" wrapText="0"/>
    </xf>
    <xf borderId="0" fillId="4" fontId="16" numFmtId="0" xfId="0" applyAlignment="1" applyFont="1">
      <alignment horizontal="right" shrinkToFit="0" vertical="center" wrapText="0"/>
    </xf>
    <xf borderId="0" fillId="0" fontId="14" numFmtId="0" xfId="0" applyAlignment="1" applyFont="1">
      <alignment horizontal="center" readingOrder="0" shrinkToFit="0" vertical="center" wrapText="0"/>
    </xf>
    <xf borderId="0" fillId="0" fontId="3" numFmtId="0" xfId="0" applyAlignment="1" applyFont="1">
      <alignment horizontal="right" readingOrder="0" shrinkToFit="0" vertical="center" wrapText="0"/>
    </xf>
    <xf borderId="2" fillId="0" fontId="17" numFmtId="0" xfId="0" applyBorder="1" applyFont="1"/>
    <xf borderId="0" fillId="0" fontId="3" numFmtId="0" xfId="0" applyAlignment="1" applyFont="1">
      <alignment horizontal="left" readingOrder="0" shrinkToFit="0" vertical="center" wrapText="0"/>
    </xf>
    <xf borderId="0" fillId="0" fontId="3" numFmtId="0" xfId="0" applyAlignment="1" applyFont="1">
      <alignment horizontal="center" readingOrder="0" shrinkToFit="0" vertical="center" wrapText="0"/>
    </xf>
    <xf borderId="0" fillId="0" fontId="18" numFmtId="0" xfId="0" applyAlignment="1" applyFont="1">
      <alignment horizontal="center" shrinkToFit="0" vertical="center" wrapText="0"/>
    </xf>
    <xf borderId="0" fillId="0" fontId="3" numFmtId="0" xfId="0" applyAlignment="1" applyFont="1">
      <alignment horizontal="center" shrinkToFit="0" vertical="center" wrapText="0"/>
    </xf>
    <xf borderId="0" fillId="0" fontId="3" numFmtId="164" xfId="0" applyAlignment="1" applyFont="1" applyNumberFormat="1">
      <alignment horizontal="center" readingOrder="0" shrinkToFit="0" vertical="center" wrapText="0"/>
    </xf>
    <xf borderId="0" fillId="3" fontId="10" numFmtId="49" xfId="0" applyAlignment="1" applyFont="1" applyNumberFormat="1">
      <alignment horizontal="right" readingOrder="0" shrinkToFit="0" vertical="center" wrapText="0"/>
    </xf>
    <xf borderId="0" fillId="4" fontId="10" numFmtId="49" xfId="0" applyAlignment="1" applyFont="1" applyNumberFormat="1">
      <alignment horizontal="right" shrinkToFit="0" vertical="center" wrapText="0"/>
    </xf>
    <xf borderId="0" fillId="4" fontId="10" numFmtId="0" xfId="0" applyAlignment="1" applyFont="1">
      <alignment horizontal="right" shrinkToFit="0" vertical="center" wrapText="0"/>
    </xf>
    <xf borderId="2" fillId="0" fontId="12" numFmtId="0" xfId="0" applyAlignment="1" applyBorder="1" applyFont="1">
      <alignment horizontal="center" readingOrder="0" shrinkToFit="0" vertical="center" wrapText="0"/>
    </xf>
    <xf borderId="0" fillId="0" fontId="3" numFmtId="164" xfId="0" applyAlignment="1" applyFont="1" applyNumberFormat="1">
      <alignment horizontal="center" readingOrder="0" shrinkToFit="0" vertical="center" wrapText="0"/>
    </xf>
    <xf borderId="1" fillId="0" fontId="17" numFmtId="0" xfId="0" applyBorder="1" applyFont="1"/>
    <xf borderId="0" fillId="0" fontId="19" numFmtId="0" xfId="0" applyAlignment="1" applyFont="1">
      <alignment horizontal="center" readingOrder="0" shrinkToFit="0" vertical="center" wrapText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2" fillId="0" fontId="12" numFmtId="0" xfId="0" applyAlignment="1" applyBorder="1" applyFont="1">
      <alignment horizontal="center" readingOrder="0" shrinkToFit="0" vertical="center" wrapText="0"/>
    </xf>
    <xf borderId="0" fillId="0" fontId="12" numFmtId="0" xfId="0" applyAlignment="1" applyFont="1">
      <alignment horizontal="left" readingOrder="0" shrinkToFit="0" vertical="center" wrapText="0"/>
    </xf>
    <xf borderId="0" fillId="0" fontId="12" numFmtId="0" xfId="0" applyAlignment="1" applyFont="1">
      <alignment horizontal="center" readingOrder="0" shrinkToFit="0" vertical="center" wrapText="0"/>
    </xf>
    <xf borderId="0" fillId="0" fontId="20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3" numFmtId="165" xfId="0" applyAlignment="1" applyFont="1" applyNumberFormat="1">
      <alignment horizontal="center" readingOrder="0"/>
    </xf>
    <xf borderId="0" fillId="0" fontId="21" numFmtId="0" xfId="0" applyAlignment="1" applyFont="1">
      <alignment horizontal="center"/>
    </xf>
    <xf borderId="0" fillId="0" fontId="22" numFmtId="0" xfId="0" applyAlignment="1" applyFont="1">
      <alignment horizontal="center" shrinkToFit="0" vertical="center" wrapText="0"/>
    </xf>
    <xf borderId="0" fillId="0" fontId="23" numFmtId="0" xfId="0" applyAlignment="1" applyFont="1">
      <alignment horizontal="center" shrinkToFit="0" vertical="center" wrapText="0"/>
    </xf>
    <xf borderId="0" fillId="0" fontId="3" numFmtId="0" xfId="0" applyAlignment="1" applyFont="1">
      <alignment horizontal="left" readingOrder="0"/>
    </xf>
    <xf borderId="0" fillId="0" fontId="24" numFmtId="164" xfId="0" applyAlignment="1" applyFont="1" applyNumberFormat="1">
      <alignment horizontal="center" readingOrder="0" shrinkToFit="0" vertical="center" wrapText="0"/>
    </xf>
    <xf borderId="0" fillId="3" fontId="3" numFmtId="0" xfId="0" applyAlignment="1" applyFont="1">
      <alignment horizontal="right" readingOrder="0" shrinkToFit="0" vertical="center" wrapText="0"/>
    </xf>
    <xf borderId="1" fillId="4" fontId="25" numFmtId="0" xfId="0" applyAlignment="1" applyBorder="1" applyFont="1">
      <alignment horizontal="right" readingOrder="0" shrinkToFit="0" vertical="center" wrapText="0"/>
    </xf>
    <xf borderId="0" fillId="0" fontId="24" numFmtId="0" xfId="0" applyAlignment="1" applyFont="1">
      <alignment horizontal="left" readingOrder="0" shrinkToFit="0" vertical="center" wrapText="0"/>
    </xf>
    <xf borderId="0" fillId="0" fontId="3" numFmtId="0" xfId="0" applyAlignment="1" applyFont="1">
      <alignment horizontal="right" shrinkToFit="0" vertical="center" wrapText="0"/>
    </xf>
    <xf borderId="0" fillId="0" fontId="23" numFmtId="0" xfId="0" applyAlignment="1" applyFont="1">
      <alignment horizontal="center" shrinkToFit="0" vertical="center" wrapText="0"/>
    </xf>
    <xf borderId="0" fillId="2" fontId="26" numFmtId="0" xfId="0" applyAlignment="1" applyFont="1">
      <alignment horizontal="left" readingOrder="0" shrinkToFit="0" vertical="center" wrapText="0"/>
    </xf>
    <xf borderId="0" fillId="2" fontId="8" numFmtId="0" xfId="0" applyAlignment="1" applyFont="1">
      <alignment horizontal="center" readingOrder="0" shrinkToFit="0" vertical="center" wrapText="0"/>
    </xf>
    <xf borderId="0" fillId="2" fontId="8" numFmtId="0" xfId="0" applyAlignment="1" applyFont="1">
      <alignment horizontal="left" readingOrder="0" shrinkToFit="0" vertical="center" wrapText="0"/>
    </xf>
    <xf borderId="0" fillId="2" fontId="8" numFmtId="0" xfId="0" applyAlignment="1" applyFont="1">
      <alignment horizontal="left" readingOrder="0" shrinkToFit="0" vertical="center" wrapText="0"/>
    </xf>
    <xf borderId="0" fillId="4" fontId="10" numFmtId="0" xfId="0" applyAlignment="1" applyFont="1">
      <alignment horizontal="right" readingOrder="0" shrinkToFit="0" vertical="center" wrapText="0"/>
    </xf>
    <xf borderId="2" fillId="0" fontId="27" numFmtId="0" xfId="0" applyAlignment="1" applyBorder="1" applyFont="1">
      <alignment horizontal="center" readingOrder="0" shrinkToFit="0" vertical="center" wrapText="0"/>
    </xf>
    <xf borderId="0" fillId="2" fontId="7" numFmtId="0" xfId="0" applyAlignment="1" applyFont="1">
      <alignment horizontal="center" readingOrder="0" shrinkToFit="0" vertical="center" wrapText="0"/>
    </xf>
    <xf borderId="0" fillId="3" fontId="2" numFmtId="0" xfId="0" applyAlignment="1" applyFont="1">
      <alignment horizontal="right" readingOrder="0" shrinkToFit="0" vertical="center" wrapText="0"/>
    </xf>
    <xf borderId="0" fillId="3" fontId="10" numFmtId="0" xfId="0" applyAlignment="1" applyFont="1">
      <alignment horizontal="right" readingOrder="0" shrinkToFit="0" vertical="center" wrapText="0"/>
    </xf>
    <xf borderId="0" fillId="4" fontId="3" numFmtId="0" xfId="0" applyAlignment="1" applyFont="1">
      <alignment horizontal="right" readingOrder="0" shrinkToFit="0" vertical="center" wrapText="0"/>
    </xf>
    <xf borderId="0" fillId="0" fontId="12" numFmtId="0" xfId="0" applyAlignment="1" applyFont="1">
      <alignment horizontal="left" shrinkToFit="0" vertical="center" wrapText="0"/>
    </xf>
    <xf borderId="0" fillId="0" fontId="12" numFmtId="0" xfId="0" applyAlignment="1" applyFont="1">
      <alignment horizontal="center" shrinkToFit="0" vertical="center" wrapText="0"/>
    </xf>
    <xf borderId="2" fillId="0" fontId="12" numFmtId="0" xfId="0" applyAlignment="1" applyBorder="1" applyFont="1">
      <alignment horizontal="center" shrinkToFit="0" vertical="center" wrapText="0"/>
    </xf>
    <xf borderId="0" fillId="0" fontId="28" numFmtId="0" xfId="0" applyAlignment="1" applyFont="1">
      <alignment horizontal="center" shrinkToFit="0" vertical="center" wrapText="0"/>
    </xf>
    <xf borderId="2" fillId="0" fontId="12" numFmtId="0" xfId="0" applyAlignment="1" applyBorder="1" applyFont="1">
      <alignment horizontal="center" shrinkToFit="0" vertical="center" wrapText="0"/>
    </xf>
    <xf borderId="0" fillId="0" fontId="29" numFmtId="0" xfId="0" applyFont="1"/>
    <xf borderId="0" fillId="0" fontId="30" numFmtId="0" xfId="0" applyAlignment="1" applyFont="1">
      <alignment horizontal="center"/>
    </xf>
    <xf borderId="0" fillId="0" fontId="31" numFmtId="0" xfId="0" applyAlignment="1" applyFont="1">
      <alignment horizontal="center"/>
    </xf>
    <xf borderId="2" fillId="0" fontId="31" numFmtId="0" xfId="0" applyAlignment="1" applyBorder="1" applyFont="1">
      <alignment horizontal="center"/>
    </xf>
    <xf borderId="0" fillId="0" fontId="12" numFmtId="0" xfId="0" applyAlignment="1" applyFont="1">
      <alignment horizontal="left" shrinkToFit="0" vertical="center" wrapText="0"/>
    </xf>
    <xf borderId="0" fillId="0" fontId="12" numFmtId="0" xfId="0" applyAlignment="1" applyFont="1">
      <alignment horizontal="center" shrinkToFit="0" vertical="center" wrapText="0"/>
    </xf>
    <xf borderId="2" fillId="0" fontId="12" numFmtId="0" xfId="0" applyAlignment="1" applyBorder="1" applyFont="1">
      <alignment horizontal="center" shrinkToFit="0" vertical="center" wrapText="0"/>
    </xf>
    <xf borderId="2" fillId="0" fontId="32" numFmtId="0" xfId="0" applyAlignment="1" applyBorder="1" applyFont="1">
      <alignment horizontal="center" readingOrder="0" shrinkToFit="0" vertical="center" wrapText="0"/>
    </xf>
    <xf borderId="2" fillId="0" fontId="31" numFmtId="0" xfId="0" applyAlignment="1" applyBorder="1" applyFont="1">
      <alignment horizontal="center" vertical="center"/>
    </xf>
    <xf borderId="2" fillId="0" fontId="33" numFmtId="0" xfId="0" applyAlignment="1" applyBorder="1" applyFont="1">
      <alignment horizontal="center" vertical="center"/>
    </xf>
    <xf borderId="0" fillId="5" fontId="34" numFmtId="49" xfId="0" applyAlignment="1" applyFill="1" applyFont="1" applyNumberFormat="1">
      <alignment horizontal="right" readingOrder="0" shrinkToFit="0" vertical="center" wrapText="0"/>
    </xf>
    <xf borderId="0" fillId="0" fontId="14" numFmtId="49" xfId="0" applyAlignment="1" applyFont="1" applyNumberFormat="1">
      <alignment horizontal="center" readingOrder="0" shrinkToFit="0" vertical="center" wrapText="0"/>
    </xf>
    <xf borderId="0" fillId="5" fontId="35" numFmtId="49" xfId="0" applyAlignment="1" applyFont="1" applyNumberFormat="1">
      <alignment horizontal="right" readingOrder="0" shrinkToFit="0" vertical="center" wrapText="0"/>
    </xf>
    <xf borderId="0" fillId="2" fontId="26" numFmtId="0" xfId="0" applyAlignment="1" applyFont="1">
      <alignment horizontal="center" readingOrder="0" shrinkToFit="0" vertical="center" wrapText="0"/>
    </xf>
    <xf borderId="0" fillId="2" fontId="36" numFmtId="0" xfId="0" applyAlignment="1" applyFont="1">
      <alignment horizontal="left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29"/>
    <col customWidth="1" min="2" max="2" width="10.71"/>
    <col customWidth="1" min="3" max="3" width="11.43"/>
    <col customWidth="1" min="4" max="4" width="5.43"/>
    <col customWidth="1" min="5" max="5" width="23.29"/>
    <col customWidth="1" min="6" max="6" width="5.43"/>
    <col customWidth="1" min="7" max="7" width="14.29"/>
    <col customWidth="1" min="8" max="8" width="12.43"/>
    <col customWidth="1" min="9" max="9" width="16.43"/>
    <col customWidth="1" min="10" max="10" width="14.86"/>
    <col customWidth="1" min="11" max="11" width="19.29"/>
  </cols>
  <sheetData>
    <row r="1">
      <c r="A1" s="1" t="s">
        <v>0</v>
      </c>
    </row>
    <row r="2">
      <c r="A2" s="2" t="s">
        <v>1</v>
      </c>
      <c r="B2" s="3" t="s">
        <v>2</v>
      </c>
      <c r="C2" s="4" t="s">
        <v>3</v>
      </c>
      <c r="D2" s="4"/>
      <c r="E2" s="5" t="s">
        <v>4</v>
      </c>
      <c r="F2" s="6"/>
      <c r="G2" s="6" t="s">
        <v>5</v>
      </c>
    </row>
    <row r="3">
      <c r="A3" s="7" t="s">
        <v>6</v>
      </c>
      <c r="B3" s="10" t="s">
        <v>7</v>
      </c>
      <c r="C3" s="12" t="s">
        <v>9</v>
      </c>
      <c r="D3" s="14"/>
      <c r="E3" s="27">
        <f>SUM('N++ | Solo Intro'!D1,'N++ | Solo'!D1,'N++ | Solo Ultimate'!D1,'N++ | Solo Legacy'!D1,'N++ | Solo '!D1,'N++ | Solo !'!D1,'N++ | Hardcore Intro'!D1,'N++ | Hardcore'!D1,'N++ | Hardcore Ultimate'!D1,'N++ | Hardcore Legacy'!D1,'N++ | Co-op Intro'!D1,'N++ | Co-op'!D1,'N++ | Co-op Legacy'!D1)</f>
        <v>2506</v>
      </c>
      <c r="F3" s="28"/>
      <c r="G3" s="28" t="s">
        <v>36</v>
      </c>
      <c r="H3" s="6" t="s">
        <v>37</v>
      </c>
      <c r="I3" s="6" t="s">
        <v>38</v>
      </c>
      <c r="J3" s="6" t="s">
        <v>39</v>
      </c>
      <c r="K3" s="6" t="s">
        <v>40</v>
      </c>
    </row>
    <row r="4">
      <c r="B4" s="32" t="s">
        <v>41</v>
      </c>
      <c r="C4" s="34" t="s">
        <v>48</v>
      </c>
      <c r="D4" s="14"/>
      <c r="E4" s="36"/>
      <c r="F4" s="36"/>
      <c r="G4" s="36" t="s">
        <v>80</v>
      </c>
      <c r="H4" s="37" t="s">
        <v>83</v>
      </c>
      <c r="I4" s="38" t="str">
        <f>HYPERLINK("https://www.youtube.com/channel/UCgi1GH7VP-wzcWQdZup-lCQ","ababab777")</f>
        <v>ababab777</v>
      </c>
      <c r="J4" s="39"/>
      <c r="K4" s="40">
        <v>43411.0</v>
      </c>
    </row>
    <row r="5">
      <c r="C5" s="14" t="s">
        <v>9</v>
      </c>
      <c r="D5" s="14"/>
      <c r="E5" s="36"/>
      <c r="F5" s="36"/>
      <c r="G5" s="36" t="s">
        <v>116</v>
      </c>
      <c r="H5" s="37" t="s">
        <v>118</v>
      </c>
      <c r="I5" s="38" t="str">
        <f>HYPERLINK("https://www.youtube.com/channel/UCOE-oCsJ_3aynbJ6JRyr6CQ","Zombiek6000")</f>
        <v>Zombiek6000</v>
      </c>
      <c r="J5" s="38" t="str">
        <f>HYPERLINK("https://www.twitch.tv/alphaespy","alphaespy")</f>
        <v>alphaespy</v>
      </c>
      <c r="K5" s="45">
        <v>43268.0</v>
      </c>
    </row>
    <row r="6">
      <c r="B6" s="46"/>
      <c r="C6" s="12" t="s">
        <v>155</v>
      </c>
      <c r="D6" s="14"/>
      <c r="E6" s="48"/>
      <c r="F6" s="48"/>
      <c r="G6" s="48" t="s">
        <v>173</v>
      </c>
      <c r="H6" s="49" t="s">
        <v>174</v>
      </c>
      <c r="I6" s="38" t="str">
        <f>HYPERLINK("https://www.youtube.com/channel/UCEn4OnaVskRNYwz5UNtrG-Q","aweinstock")</f>
        <v>aweinstock</v>
      </c>
      <c r="J6" s="38" t="str">
        <f>HYPERLINK("https://www.twitch.tv/aweinstock","Aweinstock")</f>
        <v>Aweinstock</v>
      </c>
      <c r="K6" s="45">
        <v>43385.0</v>
      </c>
    </row>
    <row r="7">
      <c r="B7" s="32" t="s">
        <v>194</v>
      </c>
      <c r="C7" s="34" t="s">
        <v>48</v>
      </c>
      <c r="D7" s="14"/>
      <c r="E7" s="36"/>
      <c r="F7" s="36"/>
      <c r="G7" s="36" t="s">
        <v>207</v>
      </c>
      <c r="H7" s="37" t="s">
        <v>209</v>
      </c>
      <c r="I7" s="38" t="str">
        <f>HYPERLINK("https://www.youtube.com/channel/UCi_pHclHM_dlHoj77fdvDpg","Chebyshevrolet")</f>
        <v>Chebyshevrolet</v>
      </c>
      <c r="J7" s="39"/>
      <c r="K7" s="40">
        <v>43494.0</v>
      </c>
    </row>
    <row r="8">
      <c r="C8" s="14" t="s">
        <v>9</v>
      </c>
      <c r="D8" s="14"/>
      <c r="E8" s="48"/>
      <c r="F8" s="48"/>
      <c r="G8" s="48" t="s">
        <v>233</v>
      </c>
      <c r="H8" s="49" t="s">
        <v>234</v>
      </c>
      <c r="I8" s="53" t="str">
        <f>HYPERLINK("https://www.youtube.com/channel/UCz2KxBan1xMsdrm5bGKNEtQ","AwesomElephants")</f>
        <v>AwesomElephants</v>
      </c>
      <c r="J8" s="54"/>
      <c r="K8" s="55">
        <v>43461.0</v>
      </c>
    </row>
    <row r="9">
      <c r="B9" s="46"/>
      <c r="C9" s="12" t="s">
        <v>155</v>
      </c>
      <c r="D9" s="14"/>
      <c r="E9" s="48"/>
      <c r="F9" s="48"/>
      <c r="G9" s="48" t="s">
        <v>251</v>
      </c>
      <c r="H9" s="49" t="s">
        <v>253</v>
      </c>
      <c r="I9" s="56" t="str">
        <f>HYPERLINK("https://www.youtube.com/channel/UCytAXG2a4zJKbmWgorJUEJg","Fnyt Yoyo")</f>
        <v>Fnyt Yoyo</v>
      </c>
      <c r="J9" s="56" t="str">
        <f>HYPERLINK("https://www.twitch.tv/fnyt","Fnyt")</f>
        <v>Fnyt</v>
      </c>
      <c r="K9" s="55">
        <v>43477.0</v>
      </c>
    </row>
    <row r="10">
      <c r="B10" s="10" t="s">
        <v>276</v>
      </c>
      <c r="C10" s="12" t="s">
        <v>9</v>
      </c>
      <c r="D10" s="14"/>
      <c r="E10" s="48"/>
      <c r="F10" s="48"/>
      <c r="G10" s="48" t="s">
        <v>293</v>
      </c>
      <c r="H10" s="49" t="s">
        <v>294</v>
      </c>
      <c r="I10" s="57" t="str">
        <f>HYPERLINK("https://www.youtube.com/channel/UCGDn7jYClW8QMqiZsdtkwyw","Gealx4")</f>
        <v>Gealx4</v>
      </c>
      <c r="J10" s="57" t="str">
        <f>HYPERLINK("https://www.twitch.tv/gealx3","Gealx3")</f>
        <v>Gealx3</v>
      </c>
      <c r="K10" s="40">
        <v>43492.0</v>
      </c>
    </row>
    <row r="11">
      <c r="B11" s="32" t="s">
        <v>308</v>
      </c>
      <c r="C11" s="14" t="s">
        <v>9</v>
      </c>
      <c r="D11" s="14"/>
      <c r="E11" s="36"/>
      <c r="F11" s="36"/>
      <c r="G11" s="48" t="s">
        <v>309</v>
      </c>
      <c r="H11" s="49" t="s">
        <v>310</v>
      </c>
      <c r="I11" s="56" t="str">
        <f>HYPERLINK("https://www.youtube.com/channel/UCqgXeeo5DPOacu6CKbPgDfQ","golfkid")</f>
        <v>golfkid</v>
      </c>
      <c r="J11" s="56" t="str">
        <f>HYPERLINK("https://www.twitch.tv/golfkid","golfkid")</f>
        <v>golfkid</v>
      </c>
      <c r="K11" s="40">
        <v>43397.0</v>
      </c>
    </row>
    <row r="12">
      <c r="B12" s="46"/>
      <c r="C12" s="12" t="s">
        <v>155</v>
      </c>
      <c r="D12" s="14"/>
      <c r="E12" s="48"/>
      <c r="F12" s="48"/>
      <c r="G12" s="48" t="s">
        <v>313</v>
      </c>
      <c r="H12" s="49" t="s">
        <v>314</v>
      </c>
      <c r="I12" s="57" t="str">
        <f>HYPERLINK("https://www.youtube.com/channel/UCyOnbj1GDMf2PPPEJZb1BJA","Fra M")</f>
        <v>Fra M</v>
      </c>
      <c r="J12" s="57" t="str">
        <f>HYPERLINK("https://www.twitch.tv/hit_freezy/","Hit_freezy")</f>
        <v>Hit_freezy</v>
      </c>
      <c r="K12" s="40">
        <v>43260.0</v>
      </c>
    </row>
    <row r="13">
      <c r="B13" s="32" t="s">
        <v>315</v>
      </c>
      <c r="C13" s="14" t="s">
        <v>9</v>
      </c>
      <c r="D13" s="14"/>
      <c r="E13" s="48"/>
      <c r="F13" s="48"/>
      <c r="G13" s="36" t="s">
        <v>316</v>
      </c>
      <c r="H13" s="37" t="s">
        <v>317</v>
      </c>
      <c r="I13" s="57" t="str">
        <f>HYPERLINK("https://www.youtube.com/channel/UCxKH7E-tCTj3d9Xbecw2zlg","Horrible G. Blob")</f>
        <v>Horrible G. Blob</v>
      </c>
      <c r="J13" s="58"/>
      <c r="K13" s="40">
        <v>43346.0</v>
      </c>
    </row>
    <row r="14">
      <c r="A14" s="46"/>
      <c r="B14" s="46"/>
      <c r="C14" s="12" t="s">
        <v>155</v>
      </c>
      <c r="D14" s="14"/>
      <c r="E14" s="59"/>
      <c r="F14" s="59"/>
      <c r="G14" s="48" t="s">
        <v>323</v>
      </c>
      <c r="H14" s="49" t="s">
        <v>324</v>
      </c>
      <c r="I14" s="57" t="str">
        <f>HYPERLINK("https://www.youtube.com/channel/UC2bdAdBG53PjjniTTO0MeyQ","ibcamwhobu")</f>
        <v>ibcamwhobu</v>
      </c>
      <c r="J14" s="57" t="str">
        <f>HYPERLINK("https://www.twitch.tv/ibcamwhobu/","ibcamwhobu")</f>
        <v>ibcamwhobu</v>
      </c>
      <c r="K14" s="60" t="s">
        <v>326</v>
      </c>
    </row>
    <row r="15">
      <c r="A15" s="61" t="s">
        <v>327</v>
      </c>
      <c r="B15" s="62" t="s">
        <v>7</v>
      </c>
      <c r="C15" s="12" t="s">
        <v>48</v>
      </c>
      <c r="D15" s="14"/>
      <c r="E15" s="48"/>
      <c r="F15" s="48"/>
      <c r="G15" s="48" t="s">
        <v>331</v>
      </c>
      <c r="H15" s="49" t="s">
        <v>332</v>
      </c>
      <c r="I15" s="57" t="str">
        <f>HYPERLINK("https://www.youtube.com/channel/UC4Fqv-dZ4khZeRxBBUbbzVg","Damien K")</f>
        <v>Damien K</v>
      </c>
      <c r="J15" s="57" t="str">
        <f>HYPERLINK("https://www.twitch.tv/746kostucha","746Kostucha")</f>
        <v>746Kostucha</v>
      </c>
      <c r="K15" s="45">
        <v>43400.0</v>
      </c>
    </row>
    <row r="16">
      <c r="B16" s="62" t="s">
        <v>41</v>
      </c>
      <c r="C16" s="12" t="s">
        <v>48</v>
      </c>
      <c r="D16" s="14"/>
      <c r="E16" s="48"/>
      <c r="F16" s="48"/>
      <c r="G16" s="59" t="s">
        <v>336</v>
      </c>
      <c r="H16" s="49" t="s">
        <v>337</v>
      </c>
      <c r="I16" s="53" t="str">
        <f>HYPERLINK("https://www.youtube.com/user/xploshun1337/","Rob606")</f>
        <v>Rob606</v>
      </c>
      <c r="J16" s="54"/>
      <c r="K16" s="55">
        <v>43422.0</v>
      </c>
    </row>
    <row r="17">
      <c r="B17" s="62" t="s">
        <v>194</v>
      </c>
      <c r="C17" s="12" t="s">
        <v>48</v>
      </c>
      <c r="D17" s="14"/>
      <c r="E17" s="48"/>
      <c r="F17" s="48"/>
      <c r="G17" s="59" t="s">
        <v>338</v>
      </c>
      <c r="H17" s="37" t="s">
        <v>339</v>
      </c>
      <c r="I17" s="57" t="str">
        <f>HYPERLINK("https://www.youtube.com/channel/UC6lRG4Dhvkvt_CQ4sZcLNVA","MoleTrooper")</f>
        <v>MoleTrooper</v>
      </c>
      <c r="J17" s="57" t="str">
        <f>HYPERLINK("https://www.twitch.tv/moletrooper/","MoleTrooper")</f>
        <v>MoleTrooper</v>
      </c>
      <c r="K17" s="40">
        <v>43050.0</v>
      </c>
    </row>
    <row r="18">
      <c r="A18" s="46"/>
      <c r="B18" s="62" t="s">
        <v>276</v>
      </c>
      <c r="C18" s="12" t="s">
        <v>48</v>
      </c>
      <c r="D18" s="14"/>
      <c r="E18" s="36"/>
      <c r="F18" s="36"/>
      <c r="G18" s="48" t="s">
        <v>342</v>
      </c>
      <c r="H18" s="49" t="s">
        <v>343</v>
      </c>
      <c r="I18" s="57" t="str">
        <f>HYPERLINK("https://www.youtube.com/channel/UCKLsy3VSOogvn5C3sfhM-iw","scottm")</f>
        <v>scottm</v>
      </c>
      <c r="J18" s="58"/>
      <c r="K18" s="45">
        <v>42604.0</v>
      </c>
    </row>
    <row r="19">
      <c r="A19" s="61" t="s">
        <v>344</v>
      </c>
      <c r="B19" s="62" t="s">
        <v>7</v>
      </c>
      <c r="C19" s="12" t="s">
        <v>9</v>
      </c>
      <c r="D19" s="14"/>
      <c r="E19" s="36"/>
      <c r="F19" s="36"/>
      <c r="G19" s="48" t="s">
        <v>346</v>
      </c>
      <c r="H19" s="49" t="s">
        <v>347</v>
      </c>
      <c r="I19" s="57" t="str">
        <f>HYPERLINK("https://www.youtube.com/channel/UCRu6DfosZnWrHFk6v7VGnmQ","Skylighter")</f>
        <v>Skylighter</v>
      </c>
      <c r="J19" s="57" t="str">
        <f>HYPERLINK("https://www.twitch.tv/xskylighter","xSkylighter")</f>
        <v>xSkylighter</v>
      </c>
      <c r="K19" s="45">
        <v>43483.0</v>
      </c>
    </row>
    <row r="20">
      <c r="B20" s="62" t="s">
        <v>41</v>
      </c>
      <c r="C20" s="12" t="s">
        <v>9</v>
      </c>
      <c r="D20" s="14"/>
      <c r="G20" s="48" t="s">
        <v>351</v>
      </c>
      <c r="H20" s="49" t="s">
        <v>352</v>
      </c>
      <c r="I20" s="57" t="str">
        <f>HYPERLINK("https://www.youtube.com/channel/UCSx09N0uvIyKCe6V6Jk14YA","Yat-sen Sun")</f>
        <v>Yat-sen Sun</v>
      </c>
      <c r="J20" s="58"/>
      <c r="K20" s="45">
        <v>43489.0</v>
      </c>
    </row>
    <row r="21">
      <c r="A21" s="46"/>
      <c r="B21" s="10" t="s">
        <v>276</v>
      </c>
      <c r="C21" s="12" t="s">
        <v>9</v>
      </c>
      <c r="D21" s="14"/>
      <c r="E21" s="63"/>
      <c r="F21" s="63"/>
      <c r="G21" s="36" t="s">
        <v>355</v>
      </c>
      <c r="H21" s="37" t="s">
        <v>356</v>
      </c>
      <c r="I21" s="57" t="str">
        <f>HYPERLINK("https://www.youtube.com/channel/UCS1qXV-3Dzqu0oPH_CK1sFg","systeminspired")</f>
        <v>systeminspired</v>
      </c>
      <c r="J21" s="57" t="str">
        <f>HYPERLINK("https://www.twitch.tv/systeminspired","systeminspired")</f>
        <v>systeminspired</v>
      </c>
      <c r="K21" s="45">
        <v>43343.0</v>
      </c>
    </row>
    <row r="22">
      <c r="A22" s="34"/>
      <c r="B22" s="64"/>
      <c r="C22" s="14"/>
      <c r="D22" s="14"/>
      <c r="E22" s="63"/>
      <c r="F22" s="63"/>
      <c r="G22" s="48" t="s">
        <v>357</v>
      </c>
      <c r="H22" s="49" t="s">
        <v>358</v>
      </c>
      <c r="I22" s="53" t="str">
        <f>HYPERLINK("https://www.youtube.com/user/XANDOAndy/","XandoToaster")</f>
        <v>XandoToaster</v>
      </c>
      <c r="J22" s="53" t="str">
        <f>HYPERLINK("https://www.twitch.tv/xandotoaster","XandoToaster")</f>
        <v>XandoToaster</v>
      </c>
      <c r="K22" s="55">
        <v>43477.0</v>
      </c>
    </row>
    <row r="23">
      <c r="A23" s="34"/>
      <c r="B23" s="64"/>
      <c r="C23" s="14"/>
      <c r="D23" s="14"/>
      <c r="E23" s="63"/>
      <c r="F23" s="63"/>
      <c r="G23" s="48" t="s">
        <v>362</v>
      </c>
      <c r="H23" s="49" t="s">
        <v>363</v>
      </c>
      <c r="I23" s="65"/>
      <c r="J23" s="56" t="str">
        <f>HYPERLINK("https://www.twitch.tv/untamednim","UntamedNim")</f>
        <v>UntamedNim</v>
      </c>
      <c r="K23" s="45">
        <v>43434.0</v>
      </c>
    </row>
    <row r="24">
      <c r="A24" s="34"/>
      <c r="B24" s="64"/>
      <c r="C24" s="14"/>
      <c r="D24" s="14"/>
      <c r="E24" s="63"/>
      <c r="F24" s="63"/>
      <c r="G24" s="36" t="s">
        <v>365</v>
      </c>
      <c r="H24" s="37" t="s">
        <v>366</v>
      </c>
      <c r="I24" s="57" t="str">
        <f>HYPERLINK("https://www.youtube.com/channel/UCbSpJK22VMNST_gctQsaTEg","xela")</f>
        <v>xela</v>
      </c>
      <c r="J24" s="57" t="str">
        <f>HYPERLINK("https://www.twitch.tv/xela2/","xela2")</f>
        <v>xela2</v>
      </c>
      <c r="K24" s="45">
        <v>43249.0</v>
      </c>
    </row>
  </sheetData>
  <mergeCells count="9">
    <mergeCell ref="A15:A18"/>
    <mergeCell ref="A19:A21"/>
    <mergeCell ref="B4:B6"/>
    <mergeCell ref="B7:B9"/>
    <mergeCell ref="B11:B12"/>
    <mergeCell ref="B13:B14"/>
    <mergeCell ref="A3:A14"/>
    <mergeCell ref="G2:K2"/>
    <mergeCell ref="A1:K1"/>
  </mergeCells>
  <hyperlinks>
    <hyperlink display="Intro" location="N++ | Solo Intro!A1" ref="B3"/>
    <hyperlink display="N++" location="N++ | Solo!A1" ref="B4"/>
    <hyperlink display="Ultimate" location="N++ | Solo Ultimate!A1" ref="B7"/>
    <hyperlink display="Legacy" location="N++ | Solo Legacy!A1" ref="B10"/>
    <hyperlink display="?" location="N++ | Solo !A1" ref="B11"/>
    <hyperlink display="!" location="N++ | Solo !!A1" ref="B13"/>
    <hyperlink display="Intro" location="N++ | Hardcore Intro!A1" ref="B15"/>
    <hyperlink display="N++" location="N++ | Hardcore!A1" ref="B16"/>
    <hyperlink display="Ultimate" location="N++ | Hardcore Ultimate!A1" ref="B17"/>
    <hyperlink display="Legacy" location="N++ | Hardcore Legacy!A1" ref="B18"/>
    <hyperlink display="Intro" location="N++ | Co-op Intro!A1" ref="B19"/>
    <hyperlink display="N++" location="N++ | Co-op!A1" ref="B20"/>
    <hyperlink display="Legacy" location="N++ | Co-op Legacy!A1" ref="B21"/>
  </hyperlin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3.71"/>
    <col customWidth="1" min="2" max="2" width="24.14"/>
    <col customWidth="1" min="3" max="3" width="8.43"/>
    <col customWidth="1" min="4" max="5" width="5.71"/>
  </cols>
  <sheetData>
    <row r="1">
      <c r="A1" s="8" t="s">
        <v>8</v>
      </c>
      <c r="B1" s="21"/>
      <c r="C1" s="68"/>
      <c r="D1" s="94">
        <f>countHyperlinks("D3:E102", D3:E102)</f>
        <v>5</v>
      </c>
      <c r="E1" s="67"/>
    </row>
    <row r="2">
      <c r="A2" s="91" t="s">
        <v>4638</v>
      </c>
      <c r="B2" s="29" t="s">
        <v>35</v>
      </c>
      <c r="C2" s="33" t="s">
        <v>48</v>
      </c>
      <c r="E2" s="33"/>
    </row>
    <row r="3">
      <c r="A3" s="93" t="s">
        <v>4757</v>
      </c>
      <c r="B3" s="41" t="s">
        <v>373</v>
      </c>
      <c r="C3" s="22" t="s">
        <v>133</v>
      </c>
      <c r="D3" s="24"/>
      <c r="E3" s="24"/>
    </row>
    <row r="4">
      <c r="B4" s="41" t="s">
        <v>412</v>
      </c>
      <c r="D4" s="24"/>
      <c r="E4" s="24"/>
    </row>
    <row r="5">
      <c r="B5" s="41" t="s">
        <v>460</v>
      </c>
      <c r="D5" s="24"/>
      <c r="E5" s="24"/>
    </row>
    <row r="6">
      <c r="B6" s="41" t="s">
        <v>488</v>
      </c>
      <c r="D6" s="24"/>
      <c r="E6" s="24"/>
    </row>
    <row r="7">
      <c r="B7" s="41" t="s">
        <v>512</v>
      </c>
      <c r="D7" s="24"/>
      <c r="E7" s="24"/>
    </row>
    <row r="8">
      <c r="A8" s="93" t="s">
        <v>4761</v>
      </c>
      <c r="B8" s="41" t="s">
        <v>537</v>
      </c>
      <c r="C8" s="22" t="s">
        <v>133</v>
      </c>
      <c r="D8" s="24"/>
      <c r="E8" s="24"/>
    </row>
    <row r="9">
      <c r="B9" s="41" t="s">
        <v>559</v>
      </c>
      <c r="D9" s="24"/>
      <c r="E9" s="24"/>
    </row>
    <row r="10">
      <c r="B10" s="41" t="s">
        <v>594</v>
      </c>
      <c r="D10" s="24"/>
      <c r="E10" s="24"/>
    </row>
    <row r="11">
      <c r="B11" s="41" t="s">
        <v>628</v>
      </c>
      <c r="D11" s="24"/>
      <c r="E11" s="24"/>
    </row>
    <row r="12">
      <c r="B12" s="41" t="s">
        <v>657</v>
      </c>
      <c r="D12" s="24"/>
      <c r="E12" s="24"/>
    </row>
    <row r="13">
      <c r="A13" s="93" t="s">
        <v>4763</v>
      </c>
      <c r="B13" s="41" t="s">
        <v>696</v>
      </c>
      <c r="C13" s="22" t="s">
        <v>133</v>
      </c>
      <c r="D13" s="24"/>
      <c r="E13" s="24"/>
    </row>
    <row r="14">
      <c r="B14" s="41" t="s">
        <v>716</v>
      </c>
      <c r="D14" s="24"/>
      <c r="E14" s="24"/>
    </row>
    <row r="15">
      <c r="B15" s="41" t="s">
        <v>750</v>
      </c>
      <c r="D15" s="24"/>
      <c r="E15" s="24"/>
    </row>
    <row r="16">
      <c r="B16" s="41" t="s">
        <v>772</v>
      </c>
      <c r="D16" s="24"/>
      <c r="E16" s="24"/>
    </row>
    <row r="17">
      <c r="B17" s="41" t="s">
        <v>800</v>
      </c>
      <c r="D17" s="24"/>
      <c r="E17" s="24"/>
    </row>
    <row r="18">
      <c r="A18" s="93" t="s">
        <v>4764</v>
      </c>
      <c r="B18" s="41" t="s">
        <v>845</v>
      </c>
      <c r="C18" s="22" t="s">
        <v>133</v>
      </c>
      <c r="D18" s="24"/>
      <c r="E18" s="24"/>
    </row>
    <row r="19">
      <c r="B19" s="41" t="s">
        <v>865</v>
      </c>
      <c r="D19" s="24"/>
      <c r="E19" s="24"/>
    </row>
    <row r="20">
      <c r="B20" s="41" t="s">
        <v>897</v>
      </c>
      <c r="D20" s="24"/>
      <c r="E20" s="24"/>
    </row>
    <row r="21">
      <c r="B21" s="41" t="s">
        <v>916</v>
      </c>
      <c r="D21" s="24"/>
      <c r="E21" s="24"/>
    </row>
    <row r="22">
      <c r="B22" s="41" t="s">
        <v>943</v>
      </c>
      <c r="D22" s="24"/>
      <c r="E22" s="24"/>
    </row>
    <row r="23">
      <c r="A23" s="93" t="s">
        <v>4767</v>
      </c>
      <c r="B23" s="41" t="s">
        <v>962</v>
      </c>
      <c r="C23" s="22" t="s">
        <v>133</v>
      </c>
      <c r="D23" s="24"/>
      <c r="E23" s="24"/>
    </row>
    <row r="24">
      <c r="B24" s="41" t="s">
        <v>982</v>
      </c>
      <c r="D24" s="24"/>
      <c r="E24" s="24"/>
    </row>
    <row r="25">
      <c r="B25" s="41" t="s">
        <v>1010</v>
      </c>
      <c r="D25" s="24"/>
      <c r="E25" s="24"/>
    </row>
    <row r="26">
      <c r="B26" s="41" t="s">
        <v>1031</v>
      </c>
      <c r="D26" s="24"/>
      <c r="E26" s="24"/>
    </row>
    <row r="27">
      <c r="B27" s="41" t="s">
        <v>1055</v>
      </c>
      <c r="D27" s="24"/>
      <c r="E27" s="24"/>
    </row>
    <row r="28">
      <c r="A28" s="93" t="s">
        <v>4768</v>
      </c>
      <c r="B28" s="41" t="s">
        <v>1078</v>
      </c>
      <c r="C28" s="22" t="s">
        <v>133</v>
      </c>
      <c r="D28" s="24"/>
      <c r="E28" s="24"/>
    </row>
    <row r="29">
      <c r="B29" s="41" t="s">
        <v>1100</v>
      </c>
      <c r="D29" s="24"/>
      <c r="E29" s="24"/>
    </row>
    <row r="30">
      <c r="B30" s="41" t="s">
        <v>1135</v>
      </c>
      <c r="D30" s="24"/>
      <c r="E30" s="24"/>
    </row>
    <row r="31">
      <c r="B31" s="41" t="s">
        <v>1153</v>
      </c>
      <c r="D31" s="24"/>
      <c r="E31" s="24"/>
    </row>
    <row r="32">
      <c r="B32" s="41" t="s">
        <v>1177</v>
      </c>
      <c r="D32" s="24"/>
      <c r="E32" s="24"/>
    </row>
    <row r="33">
      <c r="A33" s="93" t="s">
        <v>4771</v>
      </c>
      <c r="B33" s="41" t="s">
        <v>1199</v>
      </c>
      <c r="C33" s="22" t="s">
        <v>133</v>
      </c>
      <c r="D33" s="24"/>
      <c r="E33" s="24"/>
    </row>
    <row r="34">
      <c r="B34" s="41" t="s">
        <v>1221</v>
      </c>
      <c r="D34" s="24"/>
      <c r="E34" s="24"/>
    </row>
    <row r="35">
      <c r="B35" s="41" t="s">
        <v>1259</v>
      </c>
      <c r="D35" s="24"/>
      <c r="E35" s="24"/>
    </row>
    <row r="36">
      <c r="B36" s="41" t="s">
        <v>1286</v>
      </c>
      <c r="D36" s="24"/>
      <c r="E36" s="24"/>
    </row>
    <row r="37">
      <c r="B37" s="41" t="s">
        <v>1316</v>
      </c>
      <c r="D37" s="24"/>
      <c r="E37" s="24"/>
    </row>
    <row r="38">
      <c r="A38" s="93" t="s">
        <v>4772</v>
      </c>
      <c r="B38" s="41" t="s">
        <v>1344</v>
      </c>
      <c r="C38" s="22" t="s">
        <v>133</v>
      </c>
      <c r="D38" s="24"/>
      <c r="E38" s="24"/>
    </row>
    <row r="39">
      <c r="B39" s="41" t="s">
        <v>1369</v>
      </c>
      <c r="D39" s="24"/>
      <c r="E39" s="24"/>
    </row>
    <row r="40">
      <c r="B40" s="41" t="s">
        <v>1413</v>
      </c>
      <c r="D40" s="24"/>
      <c r="E40" s="24"/>
    </row>
    <row r="41">
      <c r="B41" s="41" t="s">
        <v>1439</v>
      </c>
      <c r="D41" s="24"/>
      <c r="E41" s="24"/>
    </row>
    <row r="42">
      <c r="B42" s="41" t="s">
        <v>1471</v>
      </c>
      <c r="D42" s="24"/>
      <c r="E42" s="24"/>
    </row>
    <row r="43">
      <c r="A43" s="93" t="s">
        <v>4775</v>
      </c>
      <c r="B43" s="41" t="s">
        <v>1498</v>
      </c>
      <c r="C43" s="22" t="s">
        <v>133</v>
      </c>
      <c r="D43" s="24"/>
      <c r="E43" s="24"/>
    </row>
    <row r="44">
      <c r="B44" s="41" t="s">
        <v>1533</v>
      </c>
      <c r="D44" s="24"/>
      <c r="E44" s="24"/>
    </row>
    <row r="45">
      <c r="B45" s="41" t="s">
        <v>1563</v>
      </c>
      <c r="D45" s="24"/>
      <c r="E45" s="24"/>
    </row>
    <row r="46">
      <c r="B46" s="41" t="s">
        <v>1592</v>
      </c>
      <c r="D46" s="24"/>
      <c r="E46" s="24"/>
    </row>
    <row r="47">
      <c r="B47" s="41" t="s">
        <v>1617</v>
      </c>
      <c r="D47" s="24"/>
      <c r="E47" s="24"/>
    </row>
    <row r="48">
      <c r="A48" s="93" t="s">
        <v>4776</v>
      </c>
      <c r="B48" s="41" t="s">
        <v>1644</v>
      </c>
      <c r="C48" s="22" t="s">
        <v>133</v>
      </c>
      <c r="D48" s="30" t="str">
        <f>HYPERLINK("https://www.youtube.com/watch?v=7UhMKNjs7DU&amp;index=324&amp;list=PLbU6uWaIKemqNvTeRxK-Ay6PRg9iwCKVi&amp;t=0s","HIT")</f>
        <v>HIT</v>
      </c>
      <c r="E48" s="52"/>
    </row>
    <row r="49">
      <c r="B49" s="41" t="s">
        <v>1672</v>
      </c>
      <c r="D49" s="24"/>
      <c r="E49" s="24"/>
    </row>
    <row r="50">
      <c r="B50" s="41" t="s">
        <v>1700</v>
      </c>
      <c r="D50" s="24"/>
      <c r="E50" s="24"/>
    </row>
    <row r="51">
      <c r="B51" s="41" t="s">
        <v>1726</v>
      </c>
      <c r="D51" s="24"/>
      <c r="E51" s="24"/>
    </row>
    <row r="52">
      <c r="B52" s="41" t="s">
        <v>1744</v>
      </c>
      <c r="D52" s="24"/>
      <c r="E52" s="24"/>
    </row>
    <row r="53">
      <c r="A53" s="93" t="s">
        <v>4781</v>
      </c>
      <c r="B53" s="41" t="s">
        <v>1776</v>
      </c>
      <c r="C53" s="22" t="s">
        <v>133</v>
      </c>
      <c r="D53" s="24"/>
      <c r="E53" s="24"/>
    </row>
    <row r="54">
      <c r="B54" s="41" t="s">
        <v>1804</v>
      </c>
      <c r="D54" s="24"/>
      <c r="E54" s="24"/>
    </row>
    <row r="55">
      <c r="B55" s="41" t="s">
        <v>1832</v>
      </c>
      <c r="D55" s="24"/>
      <c r="E55" s="24"/>
    </row>
    <row r="56">
      <c r="B56" s="41" t="s">
        <v>1851</v>
      </c>
      <c r="D56" s="24"/>
      <c r="E56" s="24"/>
    </row>
    <row r="57">
      <c r="B57" s="41" t="s">
        <v>1871</v>
      </c>
      <c r="D57" s="24"/>
      <c r="E57" s="24"/>
    </row>
    <row r="58">
      <c r="A58" s="93" t="s">
        <v>4782</v>
      </c>
      <c r="B58" s="41" t="s">
        <v>1895</v>
      </c>
      <c r="C58" s="22" t="s">
        <v>133</v>
      </c>
      <c r="D58" s="24"/>
      <c r="E58" s="24"/>
    </row>
    <row r="59">
      <c r="B59" s="41" t="s">
        <v>1914</v>
      </c>
      <c r="D59" s="24"/>
      <c r="E59" s="24"/>
    </row>
    <row r="60">
      <c r="B60" s="41" t="s">
        <v>1941</v>
      </c>
      <c r="D60" s="24"/>
      <c r="E60" s="24"/>
    </row>
    <row r="61">
      <c r="B61" s="41" t="s">
        <v>1962</v>
      </c>
      <c r="D61" s="24"/>
      <c r="E61" s="24"/>
    </row>
    <row r="62">
      <c r="B62" s="41" t="s">
        <v>1983</v>
      </c>
      <c r="D62" s="24"/>
      <c r="E62" s="24"/>
    </row>
    <row r="63">
      <c r="A63" s="93" t="s">
        <v>4785</v>
      </c>
      <c r="B63" s="41" t="s">
        <v>2008</v>
      </c>
      <c r="C63" s="22" t="s">
        <v>133</v>
      </c>
      <c r="D63" s="24"/>
      <c r="E63" s="24"/>
    </row>
    <row r="64">
      <c r="B64" s="41" t="s">
        <v>2025</v>
      </c>
      <c r="D64" s="24"/>
      <c r="E64" s="24"/>
    </row>
    <row r="65">
      <c r="B65" s="41" t="s">
        <v>2059</v>
      </c>
      <c r="D65" s="24"/>
      <c r="E65" s="24"/>
    </row>
    <row r="66">
      <c r="B66" s="41" t="s">
        <v>2096</v>
      </c>
      <c r="D66" s="24"/>
      <c r="E66" s="24"/>
    </row>
    <row r="67">
      <c r="B67" s="41" t="s">
        <v>2125</v>
      </c>
      <c r="D67" s="24"/>
      <c r="E67" s="24"/>
    </row>
    <row r="68">
      <c r="A68" s="93" t="s">
        <v>4786</v>
      </c>
      <c r="B68" s="41" t="s">
        <v>2162</v>
      </c>
      <c r="C68" s="22" t="s">
        <v>133</v>
      </c>
      <c r="D68" s="24"/>
      <c r="E68" s="24"/>
    </row>
    <row r="69">
      <c r="B69" s="41" t="s">
        <v>2184</v>
      </c>
      <c r="D69" s="24"/>
      <c r="E69" s="24"/>
    </row>
    <row r="70">
      <c r="B70" s="41" t="s">
        <v>2211</v>
      </c>
      <c r="D70" s="24"/>
      <c r="E70" s="24"/>
    </row>
    <row r="71">
      <c r="B71" s="41" t="s">
        <v>2237</v>
      </c>
      <c r="D71" s="24"/>
      <c r="E71" s="24"/>
    </row>
    <row r="72">
      <c r="B72" s="41" t="s">
        <v>2268</v>
      </c>
      <c r="D72" s="24"/>
      <c r="E72" s="24"/>
    </row>
    <row r="73">
      <c r="A73" s="93" t="s">
        <v>4787</v>
      </c>
      <c r="B73" s="41" t="s">
        <v>2307</v>
      </c>
      <c r="C73" s="22" t="s">
        <v>133</v>
      </c>
      <c r="D73" s="24"/>
      <c r="E73" s="24"/>
    </row>
    <row r="74">
      <c r="B74" s="41" t="s">
        <v>2336</v>
      </c>
      <c r="D74" s="24"/>
      <c r="E74" s="24"/>
    </row>
    <row r="75">
      <c r="B75" s="41" t="s">
        <v>2365</v>
      </c>
      <c r="D75" s="24"/>
      <c r="E75" s="24"/>
    </row>
    <row r="76">
      <c r="B76" s="41" t="s">
        <v>2382</v>
      </c>
      <c r="D76" s="24"/>
      <c r="E76" s="24"/>
    </row>
    <row r="77">
      <c r="B77" s="41" t="s">
        <v>2410</v>
      </c>
      <c r="D77" s="24"/>
      <c r="E77" s="24"/>
    </row>
    <row r="78">
      <c r="A78" s="93" t="s">
        <v>4790</v>
      </c>
      <c r="B78" s="41" t="s">
        <v>2431</v>
      </c>
      <c r="C78" s="22" t="s">
        <v>133</v>
      </c>
      <c r="D78" s="24"/>
      <c r="E78" s="24"/>
    </row>
    <row r="79">
      <c r="B79" s="41" t="s">
        <v>2454</v>
      </c>
      <c r="D79" s="24"/>
      <c r="E79" s="24"/>
    </row>
    <row r="80">
      <c r="B80" s="41" t="s">
        <v>2494</v>
      </c>
      <c r="D80" s="24"/>
      <c r="E80" s="24"/>
    </row>
    <row r="81">
      <c r="B81" s="41" t="s">
        <v>2527</v>
      </c>
      <c r="D81" s="24"/>
      <c r="E81" s="24"/>
    </row>
    <row r="82">
      <c r="B82" s="41" t="s">
        <v>2554</v>
      </c>
      <c r="D82" s="24"/>
      <c r="E82" s="24"/>
    </row>
    <row r="83">
      <c r="A83" s="93" t="s">
        <v>4791</v>
      </c>
      <c r="B83" s="41" t="s">
        <v>2569</v>
      </c>
      <c r="C83" s="22" t="s">
        <v>133</v>
      </c>
      <c r="D83" s="24"/>
      <c r="E83" s="24"/>
    </row>
    <row r="84">
      <c r="B84" s="41" t="s">
        <v>2589</v>
      </c>
      <c r="D84" s="24"/>
      <c r="E84" s="24"/>
    </row>
    <row r="85">
      <c r="B85" s="41" t="s">
        <v>2622</v>
      </c>
      <c r="D85" s="24"/>
      <c r="E85" s="24"/>
    </row>
    <row r="86">
      <c r="B86" s="41" t="s">
        <v>2641</v>
      </c>
      <c r="D86" s="24"/>
      <c r="E86" s="24"/>
    </row>
    <row r="87">
      <c r="B87" s="41" t="s">
        <v>2650</v>
      </c>
      <c r="D87" s="24"/>
      <c r="E87" s="24"/>
    </row>
    <row r="88">
      <c r="A88" s="93" t="s">
        <v>4794</v>
      </c>
      <c r="B88" s="41" t="s">
        <v>2665</v>
      </c>
      <c r="C88" s="22" t="s">
        <v>133</v>
      </c>
      <c r="D88" s="30" t="str">
        <f>HYPERLINK("https://www.youtube.com/watch?v=-xe2ErfeyZs&amp;index=338&amp;list=PLbU6uWaIKemqNvTeRxK-Ay6PRg9iwCKVi&amp;t=0s","HIT")</f>
        <v>HIT</v>
      </c>
      <c r="E88" s="52"/>
    </row>
    <row r="89">
      <c r="B89" s="41" t="s">
        <v>2678</v>
      </c>
      <c r="D89" s="24"/>
      <c r="E89" s="24"/>
    </row>
    <row r="90">
      <c r="B90" s="41" t="s">
        <v>2681</v>
      </c>
      <c r="D90" s="24"/>
      <c r="E90" s="24"/>
    </row>
    <row r="91">
      <c r="B91" s="41" t="s">
        <v>2690</v>
      </c>
      <c r="D91" s="24"/>
      <c r="E91" s="24"/>
    </row>
    <row r="92">
      <c r="B92" s="41" t="s">
        <v>2699</v>
      </c>
      <c r="D92" s="24"/>
      <c r="E92" s="24"/>
    </row>
    <row r="93">
      <c r="A93" s="93" t="s">
        <v>4799</v>
      </c>
      <c r="B93" s="41" t="s">
        <v>2710</v>
      </c>
      <c r="C93" s="22" t="s">
        <v>133</v>
      </c>
      <c r="D93" s="30" t="str">
        <f>HYPERLINK("https://www.youtube.com/watch?v=5D5i0t_KUcc&amp;index=337&amp;list=PLbU6uWaIKemqNvTeRxK-Ay6PRg9iwCKVi&amp;t=0s","HIT")</f>
        <v>HIT</v>
      </c>
      <c r="E93" s="52"/>
    </row>
    <row r="94">
      <c r="B94" s="41" t="s">
        <v>2719</v>
      </c>
      <c r="D94" s="24"/>
      <c r="E94" s="24"/>
    </row>
    <row r="95">
      <c r="B95" s="41" t="s">
        <v>2727</v>
      </c>
      <c r="D95" s="24"/>
      <c r="E95" s="24"/>
    </row>
    <row r="96">
      <c r="B96" s="41" t="s">
        <v>2735</v>
      </c>
      <c r="D96" s="24"/>
      <c r="E96" s="24"/>
    </row>
    <row r="97">
      <c r="B97" s="41" t="s">
        <v>2744</v>
      </c>
      <c r="D97" s="24"/>
      <c r="E97" s="24"/>
    </row>
    <row r="98">
      <c r="A98" s="93" t="s">
        <v>4803</v>
      </c>
      <c r="B98" s="41" t="s">
        <v>2755</v>
      </c>
      <c r="C98" s="22" t="s">
        <v>133</v>
      </c>
      <c r="D98" s="30" t="str">
        <f>HYPERLINK("https://www.youtube.com/watch?v=pEIneZAAnAM&amp;index=307&amp;list=PLbU6uWaIKemqNvTeRxK-Ay6PRg9iwCKVi&amp;t=0s","HIT")</f>
        <v>HIT</v>
      </c>
      <c r="E98" s="30" t="str">
        <f>HYPERLINK("https://www.youtube.com/watch?v=zpihrjbINcA","ESP")</f>
        <v>ESP</v>
      </c>
    </row>
    <row r="99">
      <c r="B99" s="41" t="s">
        <v>2760</v>
      </c>
      <c r="D99" s="24"/>
      <c r="E99" s="24"/>
    </row>
    <row r="100">
      <c r="B100" s="41" t="s">
        <v>2767</v>
      </c>
      <c r="D100" s="24"/>
      <c r="E100" s="24"/>
    </row>
    <row r="101">
      <c r="B101" s="41" t="s">
        <v>2800</v>
      </c>
      <c r="D101" s="24"/>
      <c r="E101" s="24"/>
    </row>
    <row r="102">
      <c r="B102" s="41" t="s">
        <v>2811</v>
      </c>
      <c r="D102" s="24"/>
      <c r="E102" s="24"/>
    </row>
  </sheetData>
  <mergeCells count="41">
    <mergeCell ref="C53:C57"/>
    <mergeCell ref="C68:C72"/>
    <mergeCell ref="A43:A47"/>
    <mergeCell ref="A28:A32"/>
    <mergeCell ref="A33:A37"/>
    <mergeCell ref="A38:A42"/>
    <mergeCell ref="A23:A27"/>
    <mergeCell ref="C23:C27"/>
    <mergeCell ref="C28:C32"/>
    <mergeCell ref="C33:C37"/>
    <mergeCell ref="C43:C47"/>
    <mergeCell ref="C48:C52"/>
    <mergeCell ref="A8:A12"/>
    <mergeCell ref="A13:A17"/>
    <mergeCell ref="A18:A22"/>
    <mergeCell ref="C13:C17"/>
    <mergeCell ref="C2:D2"/>
    <mergeCell ref="C3:C7"/>
    <mergeCell ref="C8:C12"/>
    <mergeCell ref="C18:C22"/>
    <mergeCell ref="A93:A97"/>
    <mergeCell ref="A98:A102"/>
    <mergeCell ref="C98:C102"/>
    <mergeCell ref="C93:C97"/>
    <mergeCell ref="A3:A7"/>
    <mergeCell ref="A78:A82"/>
    <mergeCell ref="C38:C42"/>
    <mergeCell ref="A83:A87"/>
    <mergeCell ref="A88:A92"/>
    <mergeCell ref="A73:A77"/>
    <mergeCell ref="A68:A72"/>
    <mergeCell ref="C58:C62"/>
    <mergeCell ref="C63:C67"/>
    <mergeCell ref="C83:C87"/>
    <mergeCell ref="C88:C92"/>
    <mergeCell ref="C73:C77"/>
    <mergeCell ref="C78:C82"/>
    <mergeCell ref="A58:A62"/>
    <mergeCell ref="A63:A67"/>
    <mergeCell ref="A48:A52"/>
    <mergeCell ref="A53:A57"/>
  </mergeCells>
  <hyperlinks>
    <hyperlink display="Return to Index" location="Index!A1" ref="A1"/>
  </hyperlink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2.86"/>
    <col customWidth="1" min="2" max="2" width="23.29"/>
    <col customWidth="1" min="3" max="3" width="8.14"/>
    <col customWidth="1" min="4" max="4" width="5.71"/>
  </cols>
  <sheetData>
    <row r="1">
      <c r="A1" s="8" t="s">
        <v>8</v>
      </c>
      <c r="B1" s="21"/>
      <c r="C1" s="95" t="s">
        <v>4800</v>
      </c>
      <c r="D1" s="94">
        <f>countHyperlinks("D3:D102", D3:D102)</f>
        <v>1</v>
      </c>
    </row>
    <row r="2">
      <c r="A2" s="91" t="s">
        <v>4638</v>
      </c>
      <c r="B2" s="29" t="s">
        <v>35</v>
      </c>
      <c r="C2" s="33" t="s">
        <v>48</v>
      </c>
    </row>
    <row r="3">
      <c r="A3" s="93" t="s">
        <v>4804</v>
      </c>
      <c r="B3" s="41" t="s">
        <v>4805</v>
      </c>
      <c r="C3" s="22" t="s">
        <v>133</v>
      </c>
      <c r="D3" s="24"/>
    </row>
    <row r="4">
      <c r="B4" s="41" t="s">
        <v>4806</v>
      </c>
      <c r="D4" s="24"/>
    </row>
    <row r="5">
      <c r="B5" s="41" t="s">
        <v>4807</v>
      </c>
      <c r="D5" s="24"/>
    </row>
    <row r="6">
      <c r="B6" s="41" t="s">
        <v>4808</v>
      </c>
      <c r="D6" s="24"/>
    </row>
    <row r="7">
      <c r="B7" s="41" t="s">
        <v>4809</v>
      </c>
      <c r="D7" s="24"/>
    </row>
    <row r="8">
      <c r="A8" s="93" t="s">
        <v>4810</v>
      </c>
      <c r="B8" s="41" t="s">
        <v>4811</v>
      </c>
      <c r="C8" s="22" t="s">
        <v>133</v>
      </c>
      <c r="D8" s="24"/>
    </row>
    <row r="9">
      <c r="B9" s="41" t="s">
        <v>4812</v>
      </c>
      <c r="D9" s="24"/>
    </row>
    <row r="10">
      <c r="B10" s="41" t="s">
        <v>4813</v>
      </c>
      <c r="D10" s="24"/>
    </row>
    <row r="11">
      <c r="B11" s="41" t="s">
        <v>4814</v>
      </c>
      <c r="D11" s="24"/>
    </row>
    <row r="12">
      <c r="B12" s="41" t="s">
        <v>4815</v>
      </c>
      <c r="D12" s="24"/>
    </row>
    <row r="13">
      <c r="A13" s="93" t="s">
        <v>4816</v>
      </c>
      <c r="B13" s="41" t="s">
        <v>4817</v>
      </c>
      <c r="C13" s="22" t="s">
        <v>133</v>
      </c>
      <c r="D13" s="24"/>
    </row>
    <row r="14">
      <c r="B14" s="41" t="s">
        <v>4818</v>
      </c>
      <c r="D14" s="24"/>
    </row>
    <row r="15">
      <c r="B15" s="41" t="s">
        <v>4819</v>
      </c>
      <c r="D15" s="24"/>
    </row>
    <row r="16">
      <c r="B16" s="41" t="s">
        <v>4820</v>
      </c>
      <c r="D16" s="24"/>
    </row>
    <row r="17">
      <c r="B17" s="41" t="s">
        <v>4821</v>
      </c>
      <c r="D17" s="24"/>
    </row>
    <row r="18">
      <c r="A18" s="93" t="s">
        <v>4822</v>
      </c>
      <c r="B18" s="41" t="s">
        <v>4823</v>
      </c>
      <c r="C18" s="22" t="s">
        <v>133</v>
      </c>
      <c r="D18" s="24"/>
    </row>
    <row r="19">
      <c r="B19" s="41" t="s">
        <v>4824</v>
      </c>
      <c r="D19" s="24"/>
    </row>
    <row r="20">
      <c r="B20" s="41" t="s">
        <v>4825</v>
      </c>
      <c r="D20" s="24"/>
    </row>
    <row r="21">
      <c r="B21" s="41" t="s">
        <v>4826</v>
      </c>
      <c r="D21" s="24"/>
    </row>
    <row r="22">
      <c r="B22" s="41" t="s">
        <v>4827</v>
      </c>
      <c r="D22" s="24"/>
    </row>
    <row r="23">
      <c r="A23" s="93" t="s">
        <v>4828</v>
      </c>
      <c r="B23" s="41" t="s">
        <v>4829</v>
      </c>
      <c r="C23" s="22" t="s">
        <v>133</v>
      </c>
      <c r="D23" s="24"/>
    </row>
    <row r="24">
      <c r="B24" s="41" t="s">
        <v>4830</v>
      </c>
      <c r="D24" s="24"/>
    </row>
    <row r="25">
      <c r="B25" s="41" t="s">
        <v>4831</v>
      </c>
      <c r="D25" s="24"/>
    </row>
    <row r="26">
      <c r="B26" s="41" t="s">
        <v>4833</v>
      </c>
      <c r="D26" s="24"/>
    </row>
    <row r="27">
      <c r="B27" s="41" t="s">
        <v>4835</v>
      </c>
      <c r="D27" s="24"/>
    </row>
    <row r="28">
      <c r="A28" s="93" t="s">
        <v>4836</v>
      </c>
      <c r="B28" s="41" t="s">
        <v>4837</v>
      </c>
      <c r="C28" s="22" t="s">
        <v>133</v>
      </c>
      <c r="D28" s="24"/>
    </row>
    <row r="29">
      <c r="B29" s="41" t="s">
        <v>4838</v>
      </c>
      <c r="D29" s="24"/>
    </row>
    <row r="30">
      <c r="B30" s="41" t="s">
        <v>4839</v>
      </c>
      <c r="D30" s="24"/>
    </row>
    <row r="31">
      <c r="B31" s="41" t="s">
        <v>4840</v>
      </c>
      <c r="D31" s="24"/>
    </row>
    <row r="32">
      <c r="B32" s="41" t="s">
        <v>4841</v>
      </c>
      <c r="D32" s="24"/>
    </row>
    <row r="33">
      <c r="A33" s="93" t="s">
        <v>4842</v>
      </c>
      <c r="B33" s="41" t="s">
        <v>4843</v>
      </c>
      <c r="C33" s="22" t="s">
        <v>133</v>
      </c>
      <c r="D33" s="24"/>
    </row>
    <row r="34">
      <c r="B34" s="41" t="s">
        <v>4844</v>
      </c>
      <c r="D34" s="24"/>
    </row>
    <row r="35">
      <c r="B35" s="41" t="s">
        <v>4845</v>
      </c>
      <c r="D35" s="24"/>
    </row>
    <row r="36">
      <c r="B36" s="41" t="s">
        <v>4846</v>
      </c>
      <c r="D36" s="24"/>
    </row>
    <row r="37">
      <c r="B37" s="41" t="s">
        <v>4847</v>
      </c>
      <c r="D37" s="24"/>
    </row>
    <row r="38">
      <c r="A38" s="93" t="s">
        <v>4848</v>
      </c>
      <c r="B38" s="41" t="s">
        <v>4849</v>
      </c>
      <c r="C38" s="22" t="s">
        <v>133</v>
      </c>
      <c r="D38" s="24"/>
    </row>
    <row r="39">
      <c r="B39" s="41" t="s">
        <v>4850</v>
      </c>
      <c r="D39" s="24"/>
    </row>
    <row r="40">
      <c r="B40" s="41" t="s">
        <v>4851</v>
      </c>
      <c r="D40" s="24"/>
    </row>
    <row r="41">
      <c r="B41" s="41" t="s">
        <v>4852</v>
      </c>
      <c r="D41" s="24"/>
    </row>
    <row r="42">
      <c r="B42" s="41" t="s">
        <v>4853</v>
      </c>
      <c r="D42" s="24"/>
    </row>
    <row r="43">
      <c r="A43" s="93" t="s">
        <v>4854</v>
      </c>
      <c r="B43" s="41" t="s">
        <v>4855</v>
      </c>
      <c r="C43" s="22" t="s">
        <v>133</v>
      </c>
      <c r="D43" s="24"/>
    </row>
    <row r="44">
      <c r="B44" s="41" t="s">
        <v>4856</v>
      </c>
      <c r="D44" s="24"/>
    </row>
    <row r="45">
      <c r="B45" s="41" t="s">
        <v>4857</v>
      </c>
      <c r="D45" s="24"/>
    </row>
    <row r="46">
      <c r="B46" s="41" t="s">
        <v>4858</v>
      </c>
      <c r="D46" s="24"/>
    </row>
    <row r="47">
      <c r="B47" s="41" t="s">
        <v>4859</v>
      </c>
      <c r="D47" s="24"/>
    </row>
    <row r="48">
      <c r="A48" s="93" t="s">
        <v>4862</v>
      </c>
      <c r="B48" s="41" t="s">
        <v>4863</v>
      </c>
      <c r="C48" s="22" t="s">
        <v>133</v>
      </c>
      <c r="D48" s="24"/>
    </row>
    <row r="49">
      <c r="B49" s="41" t="s">
        <v>4864</v>
      </c>
      <c r="D49" s="24"/>
    </row>
    <row r="50">
      <c r="B50" s="41" t="s">
        <v>4865</v>
      </c>
      <c r="D50" s="24"/>
    </row>
    <row r="51">
      <c r="B51" s="41" t="s">
        <v>4866</v>
      </c>
      <c r="D51" s="24"/>
    </row>
    <row r="52">
      <c r="B52" s="41" t="s">
        <v>4867</v>
      </c>
      <c r="D52" s="24"/>
    </row>
    <row r="53">
      <c r="A53" s="93" t="s">
        <v>4868</v>
      </c>
      <c r="B53" s="41" t="s">
        <v>4869</v>
      </c>
      <c r="C53" s="22" t="s">
        <v>133</v>
      </c>
      <c r="D53" s="24"/>
    </row>
    <row r="54">
      <c r="B54" s="41" t="s">
        <v>4870</v>
      </c>
      <c r="D54" s="24"/>
    </row>
    <row r="55">
      <c r="B55" s="41" t="s">
        <v>4871</v>
      </c>
      <c r="D55" s="24"/>
    </row>
    <row r="56">
      <c r="B56" s="41" t="s">
        <v>4872</v>
      </c>
      <c r="D56" s="24"/>
    </row>
    <row r="57">
      <c r="B57" s="41" t="s">
        <v>4873</v>
      </c>
      <c r="D57" s="24"/>
    </row>
    <row r="58">
      <c r="A58" s="93" t="s">
        <v>4874</v>
      </c>
      <c r="B58" s="41" t="s">
        <v>4875</v>
      </c>
      <c r="C58" s="22" t="s">
        <v>133</v>
      </c>
      <c r="D58" s="24"/>
    </row>
    <row r="59">
      <c r="B59" s="41" t="s">
        <v>4876</v>
      </c>
      <c r="D59" s="24"/>
    </row>
    <row r="60">
      <c r="B60" s="41" t="s">
        <v>4877</v>
      </c>
      <c r="D60" s="24"/>
    </row>
    <row r="61">
      <c r="B61" s="41" t="s">
        <v>4878</v>
      </c>
      <c r="D61" s="24"/>
    </row>
    <row r="62">
      <c r="B62" s="41" t="s">
        <v>4879</v>
      </c>
      <c r="D62" s="24"/>
    </row>
    <row r="63">
      <c r="A63" s="93" t="s">
        <v>4880</v>
      </c>
      <c r="B63" s="41" t="s">
        <v>4881</v>
      </c>
      <c r="C63" s="22" t="s">
        <v>133</v>
      </c>
      <c r="D63" s="24"/>
    </row>
    <row r="64">
      <c r="B64" s="41" t="s">
        <v>4882</v>
      </c>
      <c r="D64" s="24"/>
    </row>
    <row r="65">
      <c r="B65" s="41" t="s">
        <v>4883</v>
      </c>
      <c r="D65" s="24"/>
    </row>
    <row r="66">
      <c r="B66" s="41" t="s">
        <v>4884</v>
      </c>
      <c r="D66" s="24"/>
    </row>
    <row r="67">
      <c r="B67" s="41" t="s">
        <v>4885</v>
      </c>
      <c r="D67" s="24"/>
    </row>
    <row r="68">
      <c r="A68" s="93" t="s">
        <v>4886</v>
      </c>
      <c r="B68" s="41" t="s">
        <v>4887</v>
      </c>
      <c r="C68" s="22" t="s">
        <v>133</v>
      </c>
      <c r="D68" s="24"/>
    </row>
    <row r="69">
      <c r="B69" s="41" t="s">
        <v>4888</v>
      </c>
      <c r="D69" s="24"/>
    </row>
    <row r="70">
      <c r="B70" s="41" t="s">
        <v>4889</v>
      </c>
      <c r="D70" s="24"/>
    </row>
    <row r="71">
      <c r="B71" s="41" t="s">
        <v>4890</v>
      </c>
      <c r="D71" s="24"/>
    </row>
    <row r="72">
      <c r="B72" s="41" t="s">
        <v>4891</v>
      </c>
      <c r="D72" s="24"/>
    </row>
    <row r="73">
      <c r="A73" s="93" t="s">
        <v>4892</v>
      </c>
      <c r="B73" s="41" t="s">
        <v>4893</v>
      </c>
      <c r="C73" s="22" t="s">
        <v>133</v>
      </c>
      <c r="D73" s="24"/>
    </row>
    <row r="74">
      <c r="B74" s="41" t="s">
        <v>4894</v>
      </c>
      <c r="D74" s="24"/>
    </row>
    <row r="75">
      <c r="B75" s="41" t="s">
        <v>4896</v>
      </c>
      <c r="D75" s="24"/>
    </row>
    <row r="76">
      <c r="B76" s="41" t="s">
        <v>4897</v>
      </c>
      <c r="D76" s="24"/>
    </row>
    <row r="77">
      <c r="B77" s="41" t="s">
        <v>4898</v>
      </c>
      <c r="D77" s="24"/>
    </row>
    <row r="78">
      <c r="A78" s="93" t="s">
        <v>4899</v>
      </c>
      <c r="B78" s="41" t="s">
        <v>4900</v>
      </c>
      <c r="C78" s="22" t="s">
        <v>133</v>
      </c>
      <c r="D78" s="24"/>
    </row>
    <row r="79">
      <c r="B79" s="41" t="s">
        <v>4901</v>
      </c>
      <c r="D79" s="24"/>
    </row>
    <row r="80">
      <c r="B80" s="41" t="s">
        <v>4902</v>
      </c>
      <c r="D80" s="24"/>
    </row>
    <row r="81">
      <c r="B81" s="41" t="s">
        <v>4903</v>
      </c>
      <c r="D81" s="24"/>
    </row>
    <row r="82">
      <c r="B82" s="41" t="s">
        <v>4904</v>
      </c>
      <c r="D82" s="24"/>
    </row>
    <row r="83">
      <c r="A83" s="93" t="s">
        <v>4905</v>
      </c>
      <c r="B83" s="41" t="s">
        <v>4906</v>
      </c>
      <c r="C83" s="22" t="s">
        <v>133</v>
      </c>
      <c r="D83" s="24"/>
    </row>
    <row r="84">
      <c r="B84" s="41" t="s">
        <v>4907</v>
      </c>
      <c r="D84" s="24"/>
    </row>
    <row r="85">
      <c r="B85" s="41" t="s">
        <v>4908</v>
      </c>
      <c r="D85" s="24"/>
    </row>
    <row r="86">
      <c r="B86" s="41" t="s">
        <v>4909</v>
      </c>
      <c r="D86" s="24"/>
    </row>
    <row r="87">
      <c r="B87" s="41" t="s">
        <v>4910</v>
      </c>
      <c r="D87" s="24"/>
    </row>
    <row r="88">
      <c r="A88" s="93" t="s">
        <v>4911</v>
      </c>
      <c r="B88" s="41" t="s">
        <v>4912</v>
      </c>
      <c r="C88" s="22" t="s">
        <v>133</v>
      </c>
      <c r="D88" s="24"/>
    </row>
    <row r="89">
      <c r="B89" s="41" t="s">
        <v>4913</v>
      </c>
      <c r="D89" s="24"/>
    </row>
    <row r="90">
      <c r="B90" s="41" t="s">
        <v>4914</v>
      </c>
      <c r="D90" s="24"/>
    </row>
    <row r="91">
      <c r="B91" s="41" t="s">
        <v>4915</v>
      </c>
      <c r="D91" s="24"/>
    </row>
    <row r="92">
      <c r="B92" s="41" t="s">
        <v>4916</v>
      </c>
      <c r="D92" s="24"/>
    </row>
    <row r="93">
      <c r="A93" s="93" t="s">
        <v>4917</v>
      </c>
      <c r="B93" s="41" t="s">
        <v>4918</v>
      </c>
      <c r="C93" s="22" t="s">
        <v>133</v>
      </c>
      <c r="D93" s="24"/>
    </row>
    <row r="94">
      <c r="B94" s="41" t="s">
        <v>4920</v>
      </c>
      <c r="D94" s="24"/>
    </row>
    <row r="95">
      <c r="B95" s="41" t="s">
        <v>4922</v>
      </c>
      <c r="D95" s="24"/>
    </row>
    <row r="96">
      <c r="B96" s="41" t="s">
        <v>4923</v>
      </c>
      <c r="D96" s="24"/>
    </row>
    <row r="97">
      <c r="B97" s="41" t="s">
        <v>4924</v>
      </c>
      <c r="D97" s="24"/>
    </row>
    <row r="98">
      <c r="A98" s="93" t="s">
        <v>4925</v>
      </c>
      <c r="B98" s="41" t="s">
        <v>4926</v>
      </c>
      <c r="C98" s="22" t="s">
        <v>133</v>
      </c>
      <c r="D98" s="30" t="str">
        <f>HYPERLINK("https://www.youtube.com/watch?v=QV1ehUbOsiQ&amp;index=335&amp;list=PLbU6uWaIKemqNvTeRxK-Ay6PRg9iwCKVi&amp;t=0s","HIT")</f>
        <v>HIT</v>
      </c>
    </row>
    <row r="99">
      <c r="B99" s="41" t="s">
        <v>4929</v>
      </c>
      <c r="D99" s="24"/>
    </row>
    <row r="100">
      <c r="B100" s="41" t="s">
        <v>4930</v>
      </c>
      <c r="D100" s="24"/>
    </row>
    <row r="101">
      <c r="B101" s="41" t="s">
        <v>4932</v>
      </c>
      <c r="D101" s="24"/>
    </row>
    <row r="102">
      <c r="B102" s="41" t="s">
        <v>4934</v>
      </c>
      <c r="D102" s="24"/>
    </row>
  </sheetData>
  <mergeCells count="41">
    <mergeCell ref="C8:C12"/>
    <mergeCell ref="C3:C7"/>
    <mergeCell ref="C2:D2"/>
    <mergeCell ref="C13:C17"/>
    <mergeCell ref="C18:C22"/>
    <mergeCell ref="C93:C97"/>
    <mergeCell ref="C88:C92"/>
    <mergeCell ref="A93:A97"/>
    <mergeCell ref="A88:A92"/>
    <mergeCell ref="C33:C37"/>
    <mergeCell ref="C28:C32"/>
    <mergeCell ref="C23:C27"/>
    <mergeCell ref="C58:C62"/>
    <mergeCell ref="C53:C57"/>
    <mergeCell ref="C48:C52"/>
    <mergeCell ref="C73:C77"/>
    <mergeCell ref="C83:C87"/>
    <mergeCell ref="C78:C82"/>
    <mergeCell ref="C98:C102"/>
    <mergeCell ref="A38:A42"/>
    <mergeCell ref="A33:A37"/>
    <mergeCell ref="A28:A32"/>
    <mergeCell ref="A8:A12"/>
    <mergeCell ref="A13:A17"/>
    <mergeCell ref="A3:A7"/>
    <mergeCell ref="A18:A22"/>
    <mergeCell ref="A23:A27"/>
    <mergeCell ref="A73:A77"/>
    <mergeCell ref="A68:A72"/>
    <mergeCell ref="A78:A82"/>
    <mergeCell ref="A83:A87"/>
    <mergeCell ref="A98:A102"/>
    <mergeCell ref="A43:A47"/>
    <mergeCell ref="A48:A52"/>
    <mergeCell ref="C63:C67"/>
    <mergeCell ref="C68:C72"/>
    <mergeCell ref="A58:A62"/>
    <mergeCell ref="A53:A57"/>
    <mergeCell ref="C38:C42"/>
    <mergeCell ref="C43:C47"/>
    <mergeCell ref="A63:A67"/>
  </mergeCells>
  <hyperlinks>
    <hyperlink display="Return to Index" location="Index!A1" ref="A1"/>
  </hyperlink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4.86"/>
    <col customWidth="1" min="2" max="2" width="42.71"/>
    <col customWidth="1" min="3" max="3" width="8.0"/>
    <col customWidth="1" min="4" max="4" width="9.29"/>
  </cols>
  <sheetData>
    <row r="1">
      <c r="A1" s="8" t="s">
        <v>8</v>
      </c>
      <c r="B1" s="9"/>
      <c r="C1" s="11"/>
      <c r="D1" s="17">
        <f>countHyperlinks("D3:D52", D3:D52)</f>
        <v>0</v>
      </c>
    </row>
    <row r="2">
      <c r="A2" s="31" t="s">
        <v>10</v>
      </c>
      <c r="B2" s="16" t="s">
        <v>11</v>
      </c>
      <c r="C2" s="6" t="s">
        <v>9</v>
      </c>
    </row>
    <row r="3">
      <c r="A3" s="18" t="s">
        <v>4931</v>
      </c>
      <c r="B3" s="20" t="s">
        <v>4933</v>
      </c>
      <c r="C3" s="22" t="s">
        <v>14</v>
      </c>
      <c r="D3" s="22"/>
    </row>
    <row r="4">
      <c r="A4" s="18" t="s">
        <v>4935</v>
      </c>
      <c r="B4" s="20" t="s">
        <v>4936</v>
      </c>
      <c r="C4" s="22" t="s">
        <v>14</v>
      </c>
      <c r="D4" s="22"/>
    </row>
    <row r="5">
      <c r="A5" s="18" t="s">
        <v>4937</v>
      </c>
      <c r="B5" s="20" t="s">
        <v>4938</v>
      </c>
      <c r="C5" s="22" t="s">
        <v>14</v>
      </c>
      <c r="D5" s="22"/>
    </row>
    <row r="6">
      <c r="A6" s="18" t="s">
        <v>4939</v>
      </c>
      <c r="B6" s="20" t="s">
        <v>4940</v>
      </c>
      <c r="C6" s="22" t="s">
        <v>14</v>
      </c>
      <c r="D6" s="22"/>
    </row>
    <row r="7">
      <c r="A7" s="18" t="s">
        <v>4942</v>
      </c>
      <c r="B7" s="20" t="s">
        <v>4944</v>
      </c>
      <c r="C7" s="22" t="s">
        <v>14</v>
      </c>
      <c r="D7" s="22"/>
    </row>
    <row r="8">
      <c r="A8" s="18" t="s">
        <v>4945</v>
      </c>
      <c r="B8" s="20" t="s">
        <v>4946</v>
      </c>
      <c r="C8" s="22" t="s">
        <v>14</v>
      </c>
      <c r="D8" s="22"/>
    </row>
    <row r="9">
      <c r="A9" s="18" t="s">
        <v>4947</v>
      </c>
      <c r="B9" s="20" t="s">
        <v>4948</v>
      </c>
      <c r="C9" s="22" t="s">
        <v>14</v>
      </c>
      <c r="D9" s="22"/>
    </row>
    <row r="10">
      <c r="A10" s="18" t="s">
        <v>4949</v>
      </c>
      <c r="B10" s="20" t="s">
        <v>4950</v>
      </c>
      <c r="C10" s="22" t="s">
        <v>14</v>
      </c>
      <c r="D10" s="22"/>
    </row>
    <row r="11">
      <c r="A11" s="18" t="s">
        <v>4951</v>
      </c>
      <c r="B11" s="20" t="s">
        <v>4952</v>
      </c>
      <c r="C11" s="22" t="s">
        <v>14</v>
      </c>
      <c r="D11" s="22"/>
    </row>
    <row r="12">
      <c r="A12" s="18" t="s">
        <v>4953</v>
      </c>
      <c r="B12" s="20" t="s">
        <v>4954</v>
      </c>
      <c r="C12" s="22" t="s">
        <v>14</v>
      </c>
      <c r="D12" s="22"/>
    </row>
    <row r="13">
      <c r="A13" s="18" t="s">
        <v>4955</v>
      </c>
      <c r="B13" s="20" t="s">
        <v>4956</v>
      </c>
      <c r="C13" s="22" t="s">
        <v>14</v>
      </c>
      <c r="D13" s="22"/>
    </row>
    <row r="14">
      <c r="A14" s="18" t="s">
        <v>4957</v>
      </c>
      <c r="B14" s="20" t="s">
        <v>4958</v>
      </c>
      <c r="C14" s="22" t="s">
        <v>14</v>
      </c>
      <c r="D14" s="22"/>
    </row>
    <row r="15">
      <c r="A15" s="18" t="s">
        <v>4959</v>
      </c>
      <c r="B15" s="20" t="s">
        <v>4960</v>
      </c>
      <c r="C15" s="22" t="s">
        <v>14</v>
      </c>
      <c r="D15" s="22"/>
    </row>
    <row r="16">
      <c r="A16" s="18" t="s">
        <v>4961</v>
      </c>
      <c r="B16" s="20" t="s">
        <v>4962</v>
      </c>
      <c r="C16" s="22" t="s">
        <v>14</v>
      </c>
      <c r="D16" s="22"/>
    </row>
    <row r="17">
      <c r="A17" s="18" t="s">
        <v>4963</v>
      </c>
      <c r="B17" s="20" t="s">
        <v>4964</v>
      </c>
      <c r="C17" s="22" t="s">
        <v>14</v>
      </c>
      <c r="D17" s="22"/>
    </row>
    <row r="18">
      <c r="A18" s="18" t="s">
        <v>4965</v>
      </c>
      <c r="B18" s="20" t="s">
        <v>4966</v>
      </c>
      <c r="C18" s="22" t="s">
        <v>14</v>
      </c>
      <c r="D18" s="22"/>
    </row>
    <row r="19">
      <c r="A19" s="18" t="s">
        <v>4967</v>
      </c>
      <c r="B19" s="20" t="s">
        <v>4968</v>
      </c>
      <c r="C19" s="22" t="s">
        <v>14</v>
      </c>
      <c r="D19" s="22"/>
    </row>
    <row r="20">
      <c r="A20" s="18" t="s">
        <v>4969</v>
      </c>
      <c r="B20" s="20" t="s">
        <v>4970</v>
      </c>
      <c r="C20" s="22" t="s">
        <v>14</v>
      </c>
      <c r="D20" s="22"/>
    </row>
    <row r="21">
      <c r="A21" s="18" t="s">
        <v>4971</v>
      </c>
      <c r="B21" s="20" t="s">
        <v>4972</v>
      </c>
      <c r="C21" s="22" t="s">
        <v>14</v>
      </c>
      <c r="D21" s="22"/>
    </row>
    <row r="22">
      <c r="A22" s="18" t="s">
        <v>4973</v>
      </c>
      <c r="B22" s="20" t="s">
        <v>4974</v>
      </c>
      <c r="C22" s="22" t="s">
        <v>14</v>
      </c>
      <c r="D22" s="22"/>
    </row>
    <row r="23">
      <c r="A23" s="18" t="s">
        <v>4975</v>
      </c>
      <c r="B23" s="20" t="s">
        <v>4716</v>
      </c>
      <c r="C23" s="22" t="s">
        <v>14</v>
      </c>
      <c r="D23" s="22"/>
    </row>
    <row r="24">
      <c r="A24" s="18" t="s">
        <v>4976</v>
      </c>
      <c r="B24" s="20" t="s">
        <v>4977</v>
      </c>
      <c r="C24" s="22" t="s">
        <v>14</v>
      </c>
      <c r="D24" s="22"/>
    </row>
    <row r="25">
      <c r="A25" s="18" t="s">
        <v>4978</v>
      </c>
      <c r="B25" s="20" t="s">
        <v>4979</v>
      </c>
      <c r="C25" s="22" t="s">
        <v>14</v>
      </c>
      <c r="D25" s="22"/>
    </row>
    <row r="26">
      <c r="A26" s="18" t="s">
        <v>4980</v>
      </c>
      <c r="B26" s="20" t="s">
        <v>4981</v>
      </c>
      <c r="C26" s="22" t="s">
        <v>14</v>
      </c>
      <c r="D26" s="22"/>
    </row>
    <row r="27">
      <c r="A27" s="18" t="s">
        <v>4982</v>
      </c>
      <c r="B27" s="20" t="s">
        <v>4983</v>
      </c>
      <c r="C27" s="22" t="s">
        <v>14</v>
      </c>
      <c r="D27" s="22"/>
    </row>
    <row r="28">
      <c r="A28" s="18" t="s">
        <v>4984</v>
      </c>
      <c r="B28" s="20" t="s">
        <v>4985</v>
      </c>
      <c r="C28" s="22" t="s">
        <v>14</v>
      </c>
      <c r="D28" s="22"/>
    </row>
    <row r="29">
      <c r="A29" s="18" t="s">
        <v>4986</v>
      </c>
      <c r="B29" s="20" t="s">
        <v>4987</v>
      </c>
      <c r="C29" s="22" t="s">
        <v>14</v>
      </c>
      <c r="D29" s="22"/>
    </row>
    <row r="30">
      <c r="A30" s="18" t="s">
        <v>4988</v>
      </c>
      <c r="B30" s="20" t="s">
        <v>4989</v>
      </c>
      <c r="C30" s="22" t="s">
        <v>14</v>
      </c>
      <c r="D30" s="22"/>
    </row>
    <row r="31">
      <c r="A31" s="18" t="s">
        <v>4990</v>
      </c>
      <c r="B31" s="20" t="s">
        <v>4991</v>
      </c>
      <c r="C31" s="22" t="s">
        <v>14</v>
      </c>
      <c r="D31" s="22"/>
    </row>
    <row r="32">
      <c r="A32" s="18" t="s">
        <v>4992</v>
      </c>
      <c r="B32" s="20" t="s">
        <v>4993</v>
      </c>
      <c r="C32" s="22" t="s">
        <v>14</v>
      </c>
      <c r="D32" s="22"/>
    </row>
    <row r="33">
      <c r="A33" s="18" t="s">
        <v>4994</v>
      </c>
      <c r="B33" s="20" t="s">
        <v>4996</v>
      </c>
      <c r="C33" s="22" t="s">
        <v>14</v>
      </c>
      <c r="D33" s="22"/>
    </row>
    <row r="34">
      <c r="A34" s="18" t="s">
        <v>4997</v>
      </c>
      <c r="B34" s="20" t="s">
        <v>4998</v>
      </c>
      <c r="C34" s="22" t="s">
        <v>14</v>
      </c>
      <c r="D34" s="22"/>
    </row>
    <row r="35">
      <c r="A35" s="18" t="s">
        <v>5000</v>
      </c>
      <c r="B35" s="20" t="s">
        <v>5001</v>
      </c>
      <c r="C35" s="22" t="s">
        <v>14</v>
      </c>
      <c r="D35" s="22"/>
    </row>
    <row r="36">
      <c r="A36" s="18" t="s">
        <v>5002</v>
      </c>
      <c r="B36" s="20" t="s">
        <v>5003</v>
      </c>
      <c r="C36" s="22" t="s">
        <v>14</v>
      </c>
      <c r="D36" s="22"/>
    </row>
    <row r="37">
      <c r="A37" s="18" t="s">
        <v>5004</v>
      </c>
      <c r="B37" s="20" t="s">
        <v>5005</v>
      </c>
      <c r="C37" s="22" t="s">
        <v>14</v>
      </c>
      <c r="D37" s="22"/>
    </row>
    <row r="38">
      <c r="A38" s="18" t="s">
        <v>5006</v>
      </c>
      <c r="B38" s="20" t="s">
        <v>5007</v>
      </c>
      <c r="C38" s="22" t="s">
        <v>14</v>
      </c>
      <c r="D38" s="22"/>
    </row>
    <row r="39">
      <c r="A39" s="18" t="s">
        <v>5008</v>
      </c>
      <c r="B39" s="20" t="s">
        <v>5009</v>
      </c>
      <c r="C39" s="22" t="s">
        <v>14</v>
      </c>
      <c r="D39" s="22"/>
    </row>
    <row r="40">
      <c r="A40" s="18" t="s">
        <v>5010</v>
      </c>
      <c r="B40" s="20" t="s">
        <v>5011</v>
      </c>
      <c r="C40" s="22" t="s">
        <v>14</v>
      </c>
      <c r="D40" s="22"/>
    </row>
    <row r="41">
      <c r="A41" s="18" t="s">
        <v>5012</v>
      </c>
      <c r="B41" s="20" t="s">
        <v>5013</v>
      </c>
      <c r="C41" s="22" t="s">
        <v>14</v>
      </c>
      <c r="D41" s="22"/>
    </row>
    <row r="42">
      <c r="A42" s="18" t="s">
        <v>5014</v>
      </c>
      <c r="B42" s="20" t="s">
        <v>5015</v>
      </c>
      <c r="C42" s="22" t="s">
        <v>14</v>
      </c>
      <c r="D42" s="22"/>
    </row>
    <row r="43">
      <c r="A43" s="18" t="s">
        <v>5016</v>
      </c>
      <c r="B43" s="20" t="s">
        <v>5017</v>
      </c>
      <c r="C43" s="22" t="s">
        <v>14</v>
      </c>
      <c r="D43" s="22"/>
    </row>
    <row r="44">
      <c r="A44" s="18" t="s">
        <v>5018</v>
      </c>
      <c r="B44" s="20" t="s">
        <v>5019</v>
      </c>
      <c r="C44" s="22" t="s">
        <v>14</v>
      </c>
      <c r="D44" s="22"/>
    </row>
    <row r="45">
      <c r="A45" s="18" t="s">
        <v>5020</v>
      </c>
      <c r="B45" s="20" t="s">
        <v>5021</v>
      </c>
      <c r="C45" s="22" t="s">
        <v>14</v>
      </c>
      <c r="D45" s="22"/>
    </row>
    <row r="46">
      <c r="A46" s="18" t="s">
        <v>5022</v>
      </c>
      <c r="B46" s="20" t="s">
        <v>5023</v>
      </c>
      <c r="C46" s="22" t="s">
        <v>14</v>
      </c>
      <c r="D46" s="22"/>
    </row>
    <row r="47">
      <c r="A47" s="18" t="s">
        <v>5024</v>
      </c>
      <c r="B47" s="20" t="s">
        <v>5025</v>
      </c>
      <c r="C47" s="22" t="s">
        <v>14</v>
      </c>
      <c r="D47" s="22"/>
    </row>
    <row r="48">
      <c r="A48" s="18" t="s">
        <v>5026</v>
      </c>
      <c r="B48" s="20" t="s">
        <v>5027</v>
      </c>
      <c r="C48" s="22" t="s">
        <v>14</v>
      </c>
      <c r="D48" s="22"/>
    </row>
    <row r="49">
      <c r="A49" s="18" t="s">
        <v>5028</v>
      </c>
      <c r="B49" s="20" t="s">
        <v>5029</v>
      </c>
      <c r="C49" s="22" t="s">
        <v>14</v>
      </c>
      <c r="D49" s="22"/>
    </row>
    <row r="50">
      <c r="A50" s="18" t="s">
        <v>5030</v>
      </c>
      <c r="B50" s="20" t="s">
        <v>5031</v>
      </c>
      <c r="C50" s="22" t="s">
        <v>14</v>
      </c>
      <c r="D50" s="22"/>
    </row>
    <row r="51">
      <c r="A51" s="18" t="s">
        <v>5032</v>
      </c>
      <c r="B51" s="20" t="s">
        <v>5033</v>
      </c>
      <c r="C51" s="22" t="s">
        <v>14</v>
      </c>
      <c r="D51" s="22"/>
    </row>
    <row r="52">
      <c r="A52" s="18" t="s">
        <v>5034</v>
      </c>
      <c r="B52" s="20" t="s">
        <v>5035</v>
      </c>
      <c r="C52" s="22" t="s">
        <v>14</v>
      </c>
      <c r="D52" s="22"/>
    </row>
  </sheetData>
  <mergeCells count="1">
    <mergeCell ref="C2:D2"/>
  </mergeCells>
  <hyperlinks>
    <hyperlink display="Return to Index" location="Index!A1" ref="A1"/>
  </hyperlink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4.86"/>
    <col customWidth="1" min="2" max="2" width="49.57"/>
    <col customWidth="1" min="3" max="3" width="8.0"/>
    <col customWidth="1" min="4" max="6" width="9.29"/>
  </cols>
  <sheetData>
    <row r="1">
      <c r="A1" s="8" t="s">
        <v>8</v>
      </c>
      <c r="B1" s="9"/>
      <c r="C1" s="11"/>
      <c r="D1" s="15">
        <f>countHyperlinks("D3:F602", D3:F602)</f>
        <v>477</v>
      </c>
      <c r="E1" s="72"/>
      <c r="F1" s="72"/>
    </row>
    <row r="2">
      <c r="A2" s="31" t="s">
        <v>10</v>
      </c>
      <c r="B2" s="16" t="s">
        <v>11</v>
      </c>
      <c r="C2" s="6" t="s">
        <v>9</v>
      </c>
    </row>
    <row r="3">
      <c r="A3" s="18" t="s">
        <v>5045</v>
      </c>
      <c r="B3" s="20" t="s">
        <v>2210</v>
      </c>
      <c r="C3" s="22" t="s">
        <v>14</v>
      </c>
      <c r="D3" s="30" t="str">
        <f>HYPERLINK("https://www.youtube.com/watch?v=VBfcr54-U6M","CHB+SYS")</f>
        <v>CHB+SYS</v>
      </c>
      <c r="E3" s="52"/>
      <c r="F3" s="52"/>
    </row>
    <row r="4">
      <c r="A4" s="18" t="s">
        <v>5046</v>
      </c>
      <c r="B4" s="20" t="s">
        <v>5047</v>
      </c>
      <c r="C4" s="22" t="s">
        <v>14</v>
      </c>
      <c r="D4" s="30" t="str">
        <f>HYPERLINK("https://youtu.be/VBfcr54-U6M?t=12","CHB+SYS")</f>
        <v>CHB+SYS</v>
      </c>
      <c r="E4" s="52"/>
      <c r="F4" s="52"/>
    </row>
    <row r="5">
      <c r="A5" s="18" t="s">
        <v>5048</v>
      </c>
      <c r="B5" s="20" t="s">
        <v>5049</v>
      </c>
      <c r="C5" s="22" t="s">
        <v>14</v>
      </c>
      <c r="D5" s="30" t="str">
        <f>HYPERLINK("https://youtu.be/VBfcr54-U6M?t=43","CHB+SYS")</f>
        <v>CHB+SYS</v>
      </c>
      <c r="E5" s="52"/>
      <c r="F5" s="52"/>
    </row>
    <row r="6">
      <c r="A6" s="18" t="s">
        <v>5052</v>
      </c>
      <c r="B6" s="20" t="s">
        <v>5053</v>
      </c>
      <c r="C6" s="22" t="s">
        <v>14</v>
      </c>
      <c r="D6" s="30" t="str">
        <f>HYPERLINK("https://youtu.be/VBfcr54-U6M?t=60","CHB+SYS")</f>
        <v>CHB+SYS</v>
      </c>
      <c r="E6" s="52"/>
      <c r="F6" s="52"/>
    </row>
    <row r="7">
      <c r="A7" s="18" t="s">
        <v>5054</v>
      </c>
      <c r="B7" s="20" t="s">
        <v>5055</v>
      </c>
      <c r="C7" s="22" t="s">
        <v>14</v>
      </c>
      <c r="D7" s="30" t="str">
        <f>HYPERLINK("https://youtu.be/VBfcr54-U6M?t=88","CHB+SYS")</f>
        <v>CHB+SYS</v>
      </c>
      <c r="E7" s="52"/>
      <c r="F7" s="52"/>
    </row>
    <row r="8">
      <c r="A8" s="18" t="s">
        <v>5056</v>
      </c>
      <c r="B8" s="20" t="s">
        <v>5059</v>
      </c>
      <c r="C8" s="22" t="s">
        <v>14</v>
      </c>
      <c r="D8" s="30" t="str">
        <f>HYPERLINK("https://www.youtube.com/watch?v=Nf-LB3EQO8k","CHB+SYS")</f>
        <v>CHB+SYS</v>
      </c>
      <c r="E8" s="52"/>
      <c r="F8" s="52"/>
    </row>
    <row r="9">
      <c r="A9" s="18" t="s">
        <v>5068</v>
      </c>
      <c r="B9" s="20" t="s">
        <v>5070</v>
      </c>
      <c r="C9" s="22" t="s">
        <v>14</v>
      </c>
      <c r="D9" s="30" t="str">
        <f>HYPERLINK("https://youtu.be/Nf-LB3EQO8k?t=13","CHB+SYS")</f>
        <v>CHB+SYS</v>
      </c>
      <c r="E9" s="52"/>
      <c r="F9" s="52"/>
    </row>
    <row r="10">
      <c r="A10" s="18" t="s">
        <v>5083</v>
      </c>
      <c r="B10" s="20" t="s">
        <v>5085</v>
      </c>
      <c r="C10" s="22" t="s">
        <v>14</v>
      </c>
      <c r="D10" s="30" t="str">
        <f>HYPERLINK("https://youtu.be/Nf-LB3EQO8k?t=43","CHB+SYS")</f>
        <v>CHB+SYS</v>
      </c>
      <c r="E10" s="52"/>
      <c r="F10" s="52"/>
    </row>
    <row r="11">
      <c r="A11" s="18" t="s">
        <v>5093</v>
      </c>
      <c r="B11" s="20" t="s">
        <v>5095</v>
      </c>
      <c r="C11" s="22" t="s">
        <v>14</v>
      </c>
      <c r="D11" s="30" t="str">
        <f>HYPERLINK("https://youtu.be/Nf-LB3EQO8k?t=69","CHB+SYS")</f>
        <v>CHB+SYS</v>
      </c>
      <c r="E11" s="52"/>
      <c r="F11" s="52"/>
    </row>
    <row r="12">
      <c r="A12" s="18" t="s">
        <v>5109</v>
      </c>
      <c r="B12" s="20" t="s">
        <v>5111</v>
      </c>
      <c r="C12" s="22" t="s">
        <v>14</v>
      </c>
      <c r="D12" s="30" t="str">
        <f>HYPERLINK("https://youtu.be/Nf-LB3EQO8k?t=88","CHB+SYS")</f>
        <v>CHB+SYS</v>
      </c>
      <c r="E12" s="52"/>
      <c r="F12" s="52"/>
    </row>
    <row r="13">
      <c r="A13" s="18" t="s">
        <v>5118</v>
      </c>
      <c r="B13" s="20" t="s">
        <v>5119</v>
      </c>
      <c r="C13" s="22" t="s">
        <v>14</v>
      </c>
      <c r="D13" s="30" t="str">
        <f>HYPERLINK("https://www.youtube.com/watch?v=_L0aCEWS8Ss","CHB+SYS")</f>
        <v>CHB+SYS</v>
      </c>
      <c r="E13" s="52"/>
      <c r="F13" s="52"/>
    </row>
    <row r="14">
      <c r="A14" s="18" t="s">
        <v>5126</v>
      </c>
      <c r="B14" s="20" t="s">
        <v>5127</v>
      </c>
      <c r="C14" s="22" t="s">
        <v>14</v>
      </c>
      <c r="D14" s="30" t="str">
        <f>HYPERLINK("https://youtu.be/_L0aCEWS8Ss?t=11","CHB+SYS")</f>
        <v>CHB+SYS</v>
      </c>
      <c r="E14" s="52"/>
      <c r="F14" s="52"/>
    </row>
    <row r="15">
      <c r="A15" s="18" t="s">
        <v>5135</v>
      </c>
      <c r="B15" s="20" t="s">
        <v>5138</v>
      </c>
      <c r="C15" s="22" t="s">
        <v>14</v>
      </c>
      <c r="D15" s="30" t="str">
        <f>HYPERLINK("https://youtu.be/_L0aCEWS8Ss?t=46","CHB+SYS")</f>
        <v>CHB+SYS</v>
      </c>
      <c r="E15" s="52"/>
      <c r="F15" s="52"/>
    </row>
    <row r="16">
      <c r="A16" s="18" t="s">
        <v>5144</v>
      </c>
      <c r="B16" s="20" t="s">
        <v>5145</v>
      </c>
      <c r="C16" s="22" t="s">
        <v>14</v>
      </c>
      <c r="D16" s="30" t="str">
        <f>HYPERLINK("https://youtu.be/_L0aCEWS8Ss?t=71","CHB+SYS")</f>
        <v>CHB+SYS</v>
      </c>
      <c r="E16" s="52"/>
      <c r="F16" s="52"/>
    </row>
    <row r="17">
      <c r="A17" s="18" t="s">
        <v>5152</v>
      </c>
      <c r="B17" s="20" t="s">
        <v>5154</v>
      </c>
      <c r="C17" s="22" t="s">
        <v>14</v>
      </c>
      <c r="D17" s="30" t="str">
        <f>HYPERLINK("https://youtu.be/_L0aCEWS8Ss?t=99","CHB+SYS")</f>
        <v>CHB+SYS</v>
      </c>
      <c r="E17" s="52"/>
      <c r="F17" s="52"/>
    </row>
    <row r="18">
      <c r="A18" s="18" t="s">
        <v>5159</v>
      </c>
      <c r="B18" s="20" t="s">
        <v>5161</v>
      </c>
      <c r="C18" s="22" t="s">
        <v>14</v>
      </c>
      <c r="D18" s="30" t="str">
        <f>HYPERLINK("https://www.youtube.com/watch?v=knMxtDbO9tY","CHB+SYS")</f>
        <v>CHB+SYS</v>
      </c>
      <c r="E18" s="52"/>
      <c r="F18" s="52"/>
    </row>
    <row r="19">
      <c r="A19" s="18" t="s">
        <v>5167</v>
      </c>
      <c r="B19" s="20" t="s">
        <v>5169</v>
      </c>
      <c r="C19" s="22" t="s">
        <v>14</v>
      </c>
      <c r="D19" s="30" t="str">
        <f>HYPERLINK("https://youtu.be/knMxtDbO9tY?t=22","CHB+SYS")</f>
        <v>CHB+SYS</v>
      </c>
      <c r="E19" s="52"/>
      <c r="F19" s="52"/>
    </row>
    <row r="20">
      <c r="A20" s="18" t="s">
        <v>5176</v>
      </c>
      <c r="B20" s="20" t="s">
        <v>5177</v>
      </c>
      <c r="C20" s="22" t="s">
        <v>14</v>
      </c>
      <c r="D20" s="30" t="str">
        <f>HYPERLINK("https://youtu.be/knMxtDbO9tY?t=57","CHB+SYS")</f>
        <v>CHB+SYS</v>
      </c>
      <c r="E20" s="52"/>
      <c r="F20" s="52"/>
    </row>
    <row r="21">
      <c r="A21" s="18" t="s">
        <v>5184</v>
      </c>
      <c r="B21" s="20" t="s">
        <v>5185</v>
      </c>
      <c r="C21" s="22" t="s">
        <v>14</v>
      </c>
      <c r="D21" s="30" t="str">
        <f>HYPERLINK("https://youtu.be/knMxtDbO9tY?t=68","CHB+SYS")</f>
        <v>CHB+SYS</v>
      </c>
      <c r="E21" s="52"/>
      <c r="F21" s="52"/>
    </row>
    <row r="22">
      <c r="A22" s="18" t="s">
        <v>5192</v>
      </c>
      <c r="B22" s="20" t="s">
        <v>5193</v>
      </c>
      <c r="C22" s="22" t="s">
        <v>14</v>
      </c>
      <c r="D22" s="30" t="str">
        <f>HYPERLINK("https://youtu.be/knMxtDbO9tY?t=84","CHB+SYS")</f>
        <v>CHB+SYS</v>
      </c>
      <c r="E22" s="52"/>
      <c r="F22" s="52"/>
    </row>
    <row r="23">
      <c r="A23" s="18" t="s">
        <v>5199</v>
      </c>
      <c r="B23" s="20" t="s">
        <v>5201</v>
      </c>
      <c r="C23" s="22" t="s">
        <v>14</v>
      </c>
      <c r="D23" s="24"/>
      <c r="E23" s="24"/>
      <c r="F23" s="24"/>
    </row>
    <row r="24">
      <c r="A24" s="18" t="s">
        <v>5203</v>
      </c>
      <c r="B24" s="20" t="s">
        <v>5205</v>
      </c>
      <c r="C24" s="22" t="s">
        <v>14</v>
      </c>
      <c r="D24" s="24"/>
      <c r="E24" s="24"/>
      <c r="F24" s="24"/>
    </row>
    <row r="25">
      <c r="A25" s="18" t="s">
        <v>5206</v>
      </c>
      <c r="B25" s="20" t="s">
        <v>5207</v>
      </c>
      <c r="C25" s="22" t="s">
        <v>14</v>
      </c>
      <c r="D25" s="24"/>
      <c r="E25" s="24"/>
      <c r="F25" s="24"/>
    </row>
    <row r="26">
      <c r="A26" s="18" t="s">
        <v>5208</v>
      </c>
      <c r="B26" s="20" t="s">
        <v>5209</v>
      </c>
      <c r="C26" s="22" t="s">
        <v>14</v>
      </c>
      <c r="D26" s="24"/>
      <c r="E26" s="24"/>
      <c r="F26" s="24"/>
    </row>
    <row r="27">
      <c r="A27" s="18" t="s">
        <v>5210</v>
      </c>
      <c r="B27" s="20" t="s">
        <v>5212</v>
      </c>
      <c r="C27" s="22" t="s">
        <v>14</v>
      </c>
      <c r="D27" s="24"/>
      <c r="E27" s="24"/>
      <c r="F27" s="24"/>
    </row>
    <row r="28">
      <c r="A28" s="18" t="s">
        <v>5214</v>
      </c>
      <c r="B28" s="20" t="s">
        <v>5215</v>
      </c>
      <c r="C28" s="22" t="s">
        <v>14</v>
      </c>
      <c r="D28" s="30" t="str">
        <f>HYPERLINK("https://www.youtube.com/watch?v=wFdhkfsISzg","CHB+SYS")</f>
        <v>CHB+SYS</v>
      </c>
      <c r="E28" s="52"/>
      <c r="F28" s="52"/>
    </row>
    <row r="29">
      <c r="A29" s="18" t="s">
        <v>5216</v>
      </c>
      <c r="B29" s="20" t="s">
        <v>5217</v>
      </c>
      <c r="C29" s="22" t="s">
        <v>14</v>
      </c>
      <c r="D29" s="30" t="str">
        <f>HYPERLINK("https://youtu.be/wFdhkfsISzg?t=21","CHB+SYS")</f>
        <v>CHB+SYS</v>
      </c>
      <c r="E29" s="52"/>
      <c r="F29" s="52"/>
    </row>
    <row r="30">
      <c r="A30" s="18" t="s">
        <v>5222</v>
      </c>
      <c r="B30" s="20" t="s">
        <v>5223</v>
      </c>
      <c r="C30" s="22" t="s">
        <v>14</v>
      </c>
      <c r="D30" s="30" t="str">
        <f>HYPERLINK("https://youtu.be/wFdhkfsISzg?t=41","CHB+SYS")</f>
        <v>CHB+SYS</v>
      </c>
      <c r="E30" s="52"/>
      <c r="F30" s="52"/>
    </row>
    <row r="31">
      <c r="A31" s="18" t="s">
        <v>5231</v>
      </c>
      <c r="B31" s="20" t="s">
        <v>5233</v>
      </c>
      <c r="C31" s="22" t="s">
        <v>14</v>
      </c>
      <c r="D31" s="30" t="str">
        <f>HYPERLINK("https://youtu.be/wFdhkfsISzg?t=71","CHB+SYS")</f>
        <v>CHB+SYS</v>
      </c>
      <c r="E31" s="52"/>
      <c r="F31" s="52"/>
    </row>
    <row r="32">
      <c r="A32" s="18" t="s">
        <v>5241</v>
      </c>
      <c r="B32" s="20" t="s">
        <v>5243</v>
      </c>
      <c r="C32" s="22" t="s">
        <v>14</v>
      </c>
      <c r="D32" s="30" t="str">
        <f>HYPERLINK("https://youtu.be/wFdhkfsISzg?t=130","CHB+SYS")</f>
        <v>CHB+SYS</v>
      </c>
      <c r="E32" s="52"/>
      <c r="F32" s="52"/>
    </row>
    <row r="33">
      <c r="A33" s="18" t="s">
        <v>5246</v>
      </c>
      <c r="B33" s="20" t="s">
        <v>5248</v>
      </c>
      <c r="C33" s="22" t="s">
        <v>14</v>
      </c>
      <c r="D33" s="30" t="str">
        <f>HYPERLINK("https://www.youtube.com/watch?v=Q1pgmYkj_5U","CHB+SYS")</f>
        <v>CHB+SYS</v>
      </c>
      <c r="E33" s="52"/>
      <c r="F33" s="52"/>
    </row>
    <row r="34">
      <c r="A34" s="18" t="s">
        <v>5254</v>
      </c>
      <c r="B34" s="20" t="s">
        <v>5256</v>
      </c>
      <c r="C34" s="22" t="s">
        <v>14</v>
      </c>
      <c r="D34" s="30" t="str">
        <f>HYPERLINK("https://youtu.be/Q1pgmYkj_5U?t=15","CHB+SYS")</f>
        <v>CHB+SYS</v>
      </c>
      <c r="E34" s="52"/>
      <c r="F34" s="52"/>
    </row>
    <row r="35">
      <c r="A35" s="18" t="s">
        <v>5264</v>
      </c>
      <c r="B35" s="20" t="s">
        <v>5265</v>
      </c>
      <c r="C35" s="22" t="s">
        <v>14</v>
      </c>
      <c r="D35" s="30" t="str">
        <f>HYPERLINK("https://youtu.be/Q1pgmYkj_5U?t=42","CHB+SYS")</f>
        <v>CHB+SYS</v>
      </c>
      <c r="E35" s="52"/>
      <c r="F35" s="52"/>
    </row>
    <row r="36">
      <c r="A36" s="18" t="s">
        <v>5272</v>
      </c>
      <c r="B36" s="20" t="s">
        <v>5273</v>
      </c>
      <c r="C36" s="22" t="s">
        <v>14</v>
      </c>
      <c r="D36" s="30" t="str">
        <f>HYPERLINK("https://youtu.be/Q1pgmYkj_5U?t=91","CHB+SYS")</f>
        <v>CHB+SYS</v>
      </c>
      <c r="E36" s="52"/>
      <c r="F36" s="52"/>
    </row>
    <row r="37">
      <c r="A37" s="18" t="s">
        <v>5276</v>
      </c>
      <c r="B37" s="20" t="s">
        <v>5277</v>
      </c>
      <c r="C37" s="22" t="s">
        <v>14</v>
      </c>
      <c r="D37" s="30" t="str">
        <f>HYPERLINK("https://youtu.be/Q1pgmYkj_5U?t=137","CHB+SYS")</f>
        <v>CHB+SYS</v>
      </c>
      <c r="E37" s="52"/>
      <c r="F37" s="52"/>
    </row>
    <row r="38">
      <c r="A38" s="18" t="s">
        <v>5282</v>
      </c>
      <c r="B38" s="20" t="s">
        <v>5283</v>
      </c>
      <c r="C38" s="22" t="s">
        <v>14</v>
      </c>
      <c r="D38" s="30" t="str">
        <f>HYPERLINK("https://www.youtube.com/watch?v=zragz_oJpi4","CHB+SYS")</f>
        <v>CHB+SYS</v>
      </c>
      <c r="E38" s="52"/>
      <c r="F38" s="52"/>
    </row>
    <row r="39">
      <c r="A39" s="18" t="s">
        <v>5290</v>
      </c>
      <c r="B39" s="20" t="s">
        <v>5291</v>
      </c>
      <c r="C39" s="22" t="s">
        <v>14</v>
      </c>
      <c r="D39" s="30" t="str">
        <f>HYPERLINK("https://youtu.be/zragz_oJpi4?t=19","CHB+SYS")</f>
        <v>CHB+SYS</v>
      </c>
      <c r="E39" s="52"/>
      <c r="F39" s="52"/>
    </row>
    <row r="40">
      <c r="A40" s="18" t="s">
        <v>5300</v>
      </c>
      <c r="B40" s="20" t="s">
        <v>5301</v>
      </c>
      <c r="C40" s="22" t="s">
        <v>14</v>
      </c>
      <c r="D40" s="30" t="str">
        <f>HYPERLINK("https://youtu.be/zragz_oJpi4?t=69","CHB+SYS")</f>
        <v>CHB+SYS</v>
      </c>
      <c r="E40" s="52"/>
      <c r="F40" s="52"/>
    </row>
    <row r="41">
      <c r="A41" s="18" t="s">
        <v>5310</v>
      </c>
      <c r="B41" s="20" t="s">
        <v>5311</v>
      </c>
      <c r="C41" s="22" t="s">
        <v>14</v>
      </c>
      <c r="D41" s="30" t="str">
        <f>HYPERLINK("https://youtu.be/zragz_oJpi4?t=97","CHB+SYS")</f>
        <v>CHB+SYS</v>
      </c>
      <c r="E41" s="52"/>
      <c r="F41" s="52"/>
    </row>
    <row r="42">
      <c r="A42" s="18" t="s">
        <v>5318</v>
      </c>
      <c r="B42" s="20" t="s">
        <v>5319</v>
      </c>
      <c r="C42" s="22" t="s">
        <v>14</v>
      </c>
      <c r="D42" s="30" t="str">
        <f>HYPERLINK("https://youtu.be/zragz_oJpi4?t=127","CHB+SYS")</f>
        <v>CHB+SYS</v>
      </c>
      <c r="E42" s="52"/>
      <c r="F42" s="52"/>
    </row>
    <row r="43">
      <c r="A43" s="18" t="s">
        <v>5326</v>
      </c>
      <c r="B43" s="20" t="s">
        <v>5328</v>
      </c>
      <c r="C43" s="22" t="s">
        <v>14</v>
      </c>
      <c r="D43" s="30" t="str">
        <f>HYPERLINK("https://www.youtube.com/watch?v=DDSYwomTS14","CHB+SYS")</f>
        <v>CHB+SYS</v>
      </c>
      <c r="E43" s="52"/>
      <c r="F43" s="52"/>
    </row>
    <row r="44">
      <c r="A44" s="18" t="s">
        <v>5336</v>
      </c>
      <c r="B44" s="20" t="s">
        <v>5337</v>
      </c>
      <c r="C44" s="22" t="s">
        <v>14</v>
      </c>
      <c r="D44" s="30" t="str">
        <f>HYPERLINK("https://youtu.be/DDSYwomTS14?t=55","CHB+SYS")</f>
        <v>CHB+SYS</v>
      </c>
      <c r="E44" s="52"/>
      <c r="F44" s="52"/>
    </row>
    <row r="45">
      <c r="A45" s="18" t="s">
        <v>5348</v>
      </c>
      <c r="B45" s="20" t="s">
        <v>5350</v>
      </c>
      <c r="C45" s="22" t="s">
        <v>14</v>
      </c>
      <c r="D45" s="30" t="str">
        <f>HYPERLINK("https://youtu.be/DDSYwomTS14?t=77","CHB+SYS")</f>
        <v>CHB+SYS</v>
      </c>
      <c r="E45" s="52"/>
      <c r="F45" s="52"/>
    </row>
    <row r="46">
      <c r="A46" s="18" t="s">
        <v>5356</v>
      </c>
      <c r="B46" s="20" t="s">
        <v>5357</v>
      </c>
      <c r="C46" s="22" t="s">
        <v>14</v>
      </c>
      <c r="D46" s="30" t="str">
        <f>HYPERLINK("https://youtu.be/DDSYwomTS14?t=107","CHB+SYS")</f>
        <v>CHB+SYS</v>
      </c>
      <c r="E46" s="52"/>
      <c r="F46" s="52"/>
    </row>
    <row r="47">
      <c r="A47" s="18" t="s">
        <v>5364</v>
      </c>
      <c r="B47" s="20" t="s">
        <v>5365</v>
      </c>
      <c r="C47" s="22" t="s">
        <v>14</v>
      </c>
      <c r="D47" s="30" t="str">
        <f>HYPERLINK("https://youtu.be/DDSYwomTS14?t=118","CHB+SYS")</f>
        <v>CHB+SYS</v>
      </c>
      <c r="E47" s="52"/>
      <c r="F47" s="52"/>
    </row>
    <row r="48">
      <c r="A48" s="18" t="s">
        <v>5372</v>
      </c>
      <c r="B48" s="20" t="s">
        <v>5373</v>
      </c>
      <c r="C48" s="22" t="s">
        <v>14</v>
      </c>
      <c r="D48" s="24"/>
      <c r="E48" s="24"/>
      <c r="F48" s="24"/>
    </row>
    <row r="49">
      <c r="A49" s="18" t="s">
        <v>5376</v>
      </c>
      <c r="B49" s="20" t="s">
        <v>5377</v>
      </c>
      <c r="C49" s="22" t="s">
        <v>14</v>
      </c>
      <c r="D49" s="24"/>
      <c r="E49" s="24"/>
      <c r="F49" s="24"/>
    </row>
    <row r="50">
      <c r="A50" s="18" t="s">
        <v>5380</v>
      </c>
      <c r="B50" s="20" t="s">
        <v>5381</v>
      </c>
      <c r="C50" s="22" t="s">
        <v>14</v>
      </c>
      <c r="D50" s="24"/>
      <c r="E50" s="24"/>
      <c r="F50" s="24"/>
    </row>
    <row r="51">
      <c r="A51" s="18" t="s">
        <v>5384</v>
      </c>
      <c r="B51" s="20" t="s">
        <v>5385</v>
      </c>
      <c r="C51" s="22" t="s">
        <v>14</v>
      </c>
      <c r="D51" s="24"/>
      <c r="E51" s="24"/>
      <c r="F51" s="24"/>
    </row>
    <row r="52">
      <c r="A52" s="18" t="s">
        <v>5386</v>
      </c>
      <c r="B52" s="20" t="s">
        <v>5387</v>
      </c>
      <c r="C52" s="22" t="s">
        <v>14</v>
      </c>
      <c r="D52" s="24"/>
      <c r="E52" s="24"/>
      <c r="F52" s="24"/>
    </row>
    <row r="53">
      <c r="A53" s="18" t="s">
        <v>5388</v>
      </c>
      <c r="B53" s="20" t="s">
        <v>5389</v>
      </c>
      <c r="C53" s="22" t="s">
        <v>14</v>
      </c>
      <c r="D53" s="30" t="str">
        <f>HYPERLINK("https://www.youtube.com/watch?v=drixXKFl4WA","CHB+SYS")</f>
        <v>CHB+SYS</v>
      </c>
      <c r="E53" s="52"/>
      <c r="F53" s="52"/>
    </row>
    <row r="54">
      <c r="A54" s="18" t="s">
        <v>5392</v>
      </c>
      <c r="B54" s="20" t="s">
        <v>5393</v>
      </c>
      <c r="C54" s="22" t="s">
        <v>14</v>
      </c>
      <c r="D54" s="30" t="str">
        <f>HYPERLINK("https://youtu.be/drixXKFl4WA?t=27","CHB+SYS")</f>
        <v>CHB+SYS</v>
      </c>
      <c r="E54" s="52"/>
      <c r="F54" s="52"/>
    </row>
    <row r="55">
      <c r="A55" s="18" t="s">
        <v>5400</v>
      </c>
      <c r="B55" s="20" t="s">
        <v>5401</v>
      </c>
      <c r="C55" s="22" t="s">
        <v>14</v>
      </c>
      <c r="D55" s="30" t="str">
        <f>HYPERLINK("https://youtu.be/drixXKFl4WA?t=46","CHB+SYS")</f>
        <v>CHB+SYS</v>
      </c>
      <c r="E55" s="52"/>
      <c r="F55" s="52"/>
    </row>
    <row r="56">
      <c r="A56" s="18" t="s">
        <v>5406</v>
      </c>
      <c r="B56" s="20" t="s">
        <v>5408</v>
      </c>
      <c r="C56" s="22" t="s">
        <v>14</v>
      </c>
      <c r="D56" s="30" t="str">
        <f>HYPERLINK("https://youtu.be/drixXKFl4WA?t=73","CHB+SYS")</f>
        <v>CHB+SYS</v>
      </c>
      <c r="E56" s="52"/>
      <c r="F56" s="52"/>
    </row>
    <row r="57">
      <c r="A57" s="18" t="s">
        <v>5414</v>
      </c>
      <c r="B57" s="20" t="s">
        <v>5415</v>
      </c>
      <c r="C57" s="22" t="s">
        <v>14</v>
      </c>
      <c r="D57" s="30" t="str">
        <f>HYPERLINK("https://youtu.be/drixXKFl4WA?t=92","CHB+SYS")</f>
        <v>CHB+SYS</v>
      </c>
      <c r="E57" s="52"/>
      <c r="F57" s="52"/>
    </row>
    <row r="58">
      <c r="A58" s="18" t="s">
        <v>5422</v>
      </c>
      <c r="B58" s="20" t="s">
        <v>5423</v>
      </c>
      <c r="C58" s="22" t="s">
        <v>14</v>
      </c>
      <c r="D58" s="30" t="str">
        <f>HYPERLINK("https://www.youtube.com/watch?v=1gIf3Fkgv98","CHB+SYS")</f>
        <v>CHB+SYS</v>
      </c>
      <c r="E58" s="52"/>
      <c r="F58" s="52"/>
    </row>
    <row r="59">
      <c r="A59" s="18" t="s">
        <v>5430</v>
      </c>
      <c r="B59" s="20" t="s">
        <v>5431</v>
      </c>
      <c r="C59" s="22" t="s">
        <v>14</v>
      </c>
      <c r="D59" s="30" t="str">
        <f>HYPERLINK("https://youtu.be/1gIf3Fkgv98?t=51","CHB+SYS")</f>
        <v>CHB+SYS</v>
      </c>
      <c r="E59" s="52"/>
      <c r="F59" s="52"/>
    </row>
    <row r="60">
      <c r="A60" s="18" t="s">
        <v>5440</v>
      </c>
      <c r="B60" s="20" t="s">
        <v>5441</v>
      </c>
      <c r="C60" s="22" t="s">
        <v>14</v>
      </c>
      <c r="D60" s="30" t="str">
        <f>HYPERLINK("https://youtu.be/1gIf3Fkgv98?t=82","CHB+SYS")</f>
        <v>CHB+SYS</v>
      </c>
      <c r="E60" s="52"/>
      <c r="F60" s="52"/>
    </row>
    <row r="61">
      <c r="A61" s="18" t="s">
        <v>5451</v>
      </c>
      <c r="B61" s="20" t="s">
        <v>5453</v>
      </c>
      <c r="C61" s="22" t="s">
        <v>14</v>
      </c>
      <c r="D61" s="30" t="str">
        <f>HYPERLINK("https://youtu.be/1gIf3Fkgv98?t=103","CHB+SYS")</f>
        <v>CHB+SYS</v>
      </c>
      <c r="E61" s="52"/>
      <c r="F61" s="52"/>
    </row>
    <row r="62">
      <c r="A62" s="18" t="s">
        <v>5460</v>
      </c>
      <c r="B62" s="20" t="s">
        <v>5461</v>
      </c>
      <c r="C62" s="22" t="s">
        <v>14</v>
      </c>
      <c r="D62" s="30" t="str">
        <f>HYPERLINK("https://youtu.be/1gIf3Fkgv98?t=126","CHB+SYS")</f>
        <v>CHB+SYS</v>
      </c>
      <c r="E62" s="52"/>
      <c r="F62" s="52"/>
    </row>
    <row r="63">
      <c r="A63" s="18" t="s">
        <v>5472</v>
      </c>
      <c r="B63" s="20" t="s">
        <v>5474</v>
      </c>
      <c r="C63" s="22" t="s">
        <v>14</v>
      </c>
      <c r="D63" s="30" t="str">
        <f>HYPERLINK("https://www.youtube.com/watch?v=iKo8PgV6c6Y","CHB+SYS")</f>
        <v>CHB+SYS</v>
      </c>
      <c r="E63" s="52"/>
      <c r="F63" s="52"/>
    </row>
    <row r="64">
      <c r="A64" s="18" t="s">
        <v>5483</v>
      </c>
      <c r="B64" s="20" t="s">
        <v>5485</v>
      </c>
      <c r="C64" s="22" t="s">
        <v>14</v>
      </c>
      <c r="D64" s="30" t="str">
        <f>HYPERLINK("https://youtu.be/iKo8PgV6c6Y?t=24","CHB+SYS")</f>
        <v>CHB+SYS</v>
      </c>
      <c r="E64" s="52"/>
      <c r="F64" s="52"/>
    </row>
    <row r="65">
      <c r="A65" s="18" t="s">
        <v>5502</v>
      </c>
      <c r="B65" s="20" t="s">
        <v>5503</v>
      </c>
      <c r="C65" s="22" t="s">
        <v>14</v>
      </c>
      <c r="D65" s="30" t="str">
        <f>HYPERLINK("https://youtu.be/iKo8PgV6c6Y?t=57","CHB+SYS")</f>
        <v>CHB+SYS</v>
      </c>
      <c r="E65" s="52"/>
      <c r="F65" s="52"/>
    </row>
    <row r="66">
      <c r="A66" s="18" t="s">
        <v>5511</v>
      </c>
      <c r="B66" s="20" t="s">
        <v>5512</v>
      </c>
      <c r="C66" s="22" t="s">
        <v>14</v>
      </c>
      <c r="D66" s="30" t="str">
        <f>HYPERLINK("https://youtu.be/iKo8PgV6c6Y?t=76","CHB+SYS")</f>
        <v>CHB+SYS</v>
      </c>
      <c r="E66" s="52"/>
      <c r="F66" s="52"/>
    </row>
    <row r="67">
      <c r="A67" s="18" t="s">
        <v>5522</v>
      </c>
      <c r="B67" s="20" t="s">
        <v>5523</v>
      </c>
      <c r="C67" s="22" t="s">
        <v>14</v>
      </c>
      <c r="D67" s="30" t="str">
        <f>HYPERLINK("https://youtu.be/iKo8PgV6c6Y?t=97","CHB+SYS")</f>
        <v>CHB+SYS</v>
      </c>
      <c r="E67" s="52"/>
      <c r="F67" s="52"/>
    </row>
    <row r="68">
      <c r="A68" s="18" t="s">
        <v>5529</v>
      </c>
      <c r="B68" s="20" t="s">
        <v>5530</v>
      </c>
      <c r="C68" s="22" t="s">
        <v>14</v>
      </c>
      <c r="D68" s="30" t="str">
        <f>HYPERLINK("https://www.youtube.com/watch?v=5k9a-9N7I54","CHB+SYS")</f>
        <v>CHB+SYS</v>
      </c>
      <c r="E68" s="52"/>
      <c r="F68" s="52"/>
    </row>
    <row r="69">
      <c r="A69" s="18" t="s">
        <v>5537</v>
      </c>
      <c r="B69" s="20" t="s">
        <v>5538</v>
      </c>
      <c r="C69" s="22" t="s">
        <v>14</v>
      </c>
      <c r="D69" s="30" t="str">
        <f>HYPERLINK("https://youtu.be/5k9a-9N7I54?t=15","CHB+SYS")</f>
        <v>CHB+SYS</v>
      </c>
      <c r="E69" s="52"/>
      <c r="F69" s="52"/>
    </row>
    <row r="70">
      <c r="A70" s="18" t="s">
        <v>5547</v>
      </c>
      <c r="B70" s="20" t="s">
        <v>5549</v>
      </c>
      <c r="C70" s="22" t="s">
        <v>14</v>
      </c>
      <c r="D70" s="30" t="str">
        <f>HYPERLINK("https://youtu.be/5k9a-9N7I54?t=47","CHB+SYS")</f>
        <v>CHB+SYS</v>
      </c>
      <c r="E70" s="52"/>
      <c r="F70" s="52"/>
    </row>
    <row r="71">
      <c r="A71" s="18" t="s">
        <v>5560</v>
      </c>
      <c r="B71" s="20" t="s">
        <v>5562</v>
      </c>
      <c r="C71" s="22" t="s">
        <v>14</v>
      </c>
      <c r="D71" s="30" t="str">
        <f>HYPERLINK("https://youtu.be/5k9a-9N7I54?t=76","CHB+SYS")</f>
        <v>CHB+SYS</v>
      </c>
      <c r="E71" s="52"/>
      <c r="F71" s="52"/>
    </row>
    <row r="72">
      <c r="A72" s="18" t="s">
        <v>5574</v>
      </c>
      <c r="B72" s="20" t="s">
        <v>5576</v>
      </c>
      <c r="C72" s="22" t="s">
        <v>14</v>
      </c>
      <c r="D72" s="30" t="str">
        <f>HYPERLINK("https://youtu.be/5k9a-9N7I54?t=139","CHB+SYS")</f>
        <v>CHB+SYS</v>
      </c>
      <c r="E72" s="52"/>
      <c r="F72" s="52"/>
    </row>
    <row r="73">
      <c r="A73" s="18" t="s">
        <v>5583</v>
      </c>
      <c r="B73" s="20" t="s">
        <v>5585</v>
      </c>
      <c r="C73" s="22" t="s">
        <v>14</v>
      </c>
      <c r="D73" s="24"/>
      <c r="E73" s="24"/>
      <c r="F73" s="24"/>
    </row>
    <row r="74">
      <c r="A74" s="18" t="s">
        <v>5588</v>
      </c>
      <c r="B74" s="20" t="s">
        <v>5590</v>
      </c>
      <c r="C74" s="22" t="s">
        <v>14</v>
      </c>
      <c r="D74" s="24"/>
      <c r="E74" s="24"/>
      <c r="F74" s="24"/>
    </row>
    <row r="75">
      <c r="A75" s="18" t="s">
        <v>5593</v>
      </c>
      <c r="B75" s="20" t="s">
        <v>5594</v>
      </c>
      <c r="C75" s="22" t="s">
        <v>14</v>
      </c>
      <c r="D75" s="24"/>
      <c r="E75" s="24"/>
      <c r="F75" s="24"/>
    </row>
    <row r="76">
      <c r="A76" s="18" t="s">
        <v>5597</v>
      </c>
      <c r="B76" s="20" t="s">
        <v>5598</v>
      </c>
      <c r="C76" s="22" t="s">
        <v>14</v>
      </c>
      <c r="D76" s="24"/>
      <c r="E76" s="24"/>
      <c r="F76" s="24"/>
    </row>
    <row r="77">
      <c r="A77" s="18" t="s">
        <v>5601</v>
      </c>
      <c r="B77" s="20" t="s">
        <v>5602</v>
      </c>
      <c r="C77" s="22" t="s">
        <v>14</v>
      </c>
      <c r="D77" s="24"/>
      <c r="E77" s="24"/>
      <c r="F77" s="24"/>
    </row>
    <row r="78">
      <c r="A78" s="18" t="s">
        <v>5604</v>
      </c>
      <c r="B78" s="20" t="s">
        <v>5606</v>
      </c>
      <c r="C78" s="22" t="s">
        <v>14</v>
      </c>
      <c r="D78" s="30" t="str">
        <f>HYPERLINK("https://www.youtube.com/watch?v=VfBHAdR4Q9o","CHB+SYS")</f>
        <v>CHB+SYS</v>
      </c>
      <c r="E78" s="52"/>
      <c r="F78" s="52"/>
    </row>
    <row r="79">
      <c r="A79" s="18" t="s">
        <v>5614</v>
      </c>
      <c r="B79" s="20" t="s">
        <v>5616</v>
      </c>
      <c r="C79" s="22" t="s">
        <v>14</v>
      </c>
      <c r="D79" s="30" t="str">
        <f>HYPERLINK("https://youtu.be/VfBHAdR4Q9o?t=23","CHB+SYS")</f>
        <v>CHB+SYS</v>
      </c>
      <c r="E79" s="52"/>
      <c r="F79" s="52"/>
    </row>
    <row r="80">
      <c r="A80" s="18" t="s">
        <v>5623</v>
      </c>
      <c r="B80" s="20" t="s">
        <v>5624</v>
      </c>
      <c r="C80" s="22" t="s">
        <v>14</v>
      </c>
      <c r="D80" s="30" t="str">
        <f>HYPERLINK("https://youtu.be/VfBHAdR4Q9o?t=54","CHB+SYS")</f>
        <v>CHB+SYS</v>
      </c>
      <c r="E80" s="52"/>
      <c r="F80" s="52"/>
    </row>
    <row r="81">
      <c r="A81" s="18" t="s">
        <v>5631</v>
      </c>
      <c r="B81" s="20" t="s">
        <v>5633</v>
      </c>
      <c r="C81" s="22" t="s">
        <v>14</v>
      </c>
      <c r="D81" s="30" t="str">
        <f>HYPERLINK("https://youtu.be/VfBHAdR4Q9o?t=69","CHB+SYS")</f>
        <v>CHB+SYS</v>
      </c>
      <c r="E81" s="52"/>
      <c r="F81" s="52"/>
    </row>
    <row r="82">
      <c r="A82" s="18" t="s">
        <v>5640</v>
      </c>
      <c r="B82" s="20" t="s">
        <v>5641</v>
      </c>
      <c r="C82" s="22" t="s">
        <v>14</v>
      </c>
      <c r="D82" s="30" t="str">
        <f>HYPERLINK("https://youtu.be/VfBHAdR4Q9o?t=106","CHB+SYS")</f>
        <v>CHB+SYS</v>
      </c>
      <c r="E82" s="52"/>
      <c r="F82" s="52"/>
    </row>
    <row r="83">
      <c r="A83" s="18" t="s">
        <v>5649</v>
      </c>
      <c r="B83" s="20" t="s">
        <v>5650</v>
      </c>
      <c r="C83" s="22" t="s">
        <v>14</v>
      </c>
      <c r="D83" s="30" t="str">
        <f>HYPERLINK("https://www.youtube.com/watch?v=jfFECcSNoPU","CHB+SYS")</f>
        <v>CHB+SYS</v>
      </c>
      <c r="E83" s="52"/>
      <c r="F83" s="52"/>
    </row>
    <row r="84">
      <c r="A84" s="18" t="s">
        <v>5658</v>
      </c>
      <c r="B84" s="20" t="s">
        <v>5659</v>
      </c>
      <c r="C84" s="22" t="s">
        <v>14</v>
      </c>
      <c r="D84" s="30" t="str">
        <f>HYPERLINK("https://youtu.be/jfFECcSNoPU?t=31","CHB+SYS")</f>
        <v>CHB+SYS</v>
      </c>
      <c r="E84" s="52"/>
      <c r="F84" s="52"/>
    </row>
    <row r="85">
      <c r="A85" s="18" t="s">
        <v>5668</v>
      </c>
      <c r="B85" s="20" t="s">
        <v>5669</v>
      </c>
      <c r="C85" s="22" t="s">
        <v>14</v>
      </c>
      <c r="D85" s="30" t="str">
        <f>HYPERLINK("https://youtu.be/jfFECcSNoPU?t=52","CHB+SYS")</f>
        <v>CHB+SYS</v>
      </c>
      <c r="E85" s="52"/>
      <c r="F85" s="52"/>
    </row>
    <row r="86">
      <c r="A86" s="18" t="s">
        <v>5674</v>
      </c>
      <c r="B86" s="20" t="s">
        <v>5675</v>
      </c>
      <c r="C86" s="22" t="s">
        <v>14</v>
      </c>
      <c r="D86" s="30" t="str">
        <f>HYPERLINK("https://youtu.be/jfFECcSNoPU?t=65","CHB+SYS")</f>
        <v>CHB+SYS</v>
      </c>
      <c r="E86" s="52"/>
      <c r="F86" s="52"/>
    </row>
    <row r="87">
      <c r="A87" s="18" t="s">
        <v>5684</v>
      </c>
      <c r="B87" s="20" t="s">
        <v>5685</v>
      </c>
      <c r="C87" s="22" t="s">
        <v>14</v>
      </c>
      <c r="D87" s="30" t="str">
        <f>HYPERLINK("https://youtu.be/jfFECcSNoPU?t=95","CHB+SYS")</f>
        <v>CHB+SYS</v>
      </c>
      <c r="E87" s="52"/>
      <c r="F87" s="52"/>
    </row>
    <row r="88">
      <c r="A88" s="18" t="s">
        <v>5696</v>
      </c>
      <c r="B88" s="20" t="s">
        <v>5697</v>
      </c>
      <c r="C88" s="22" t="s">
        <v>14</v>
      </c>
      <c r="D88" s="30" t="str">
        <f>HYPERLINK("https://www.youtube.com/watch?v=RhlOXvtN5xY","CHB+SYS")</f>
        <v>CHB+SYS</v>
      </c>
      <c r="E88" s="52"/>
      <c r="F88" s="52"/>
    </row>
    <row r="89">
      <c r="A89" s="18" t="s">
        <v>5705</v>
      </c>
      <c r="B89" s="20" t="s">
        <v>5707</v>
      </c>
      <c r="C89" s="22" t="s">
        <v>14</v>
      </c>
      <c r="D89" s="30" t="str">
        <f>HYPERLINK("https://youtu.be/RhlOXvtN5xY?t=34","CHB+SYS")</f>
        <v>CHB+SYS</v>
      </c>
      <c r="E89" s="52"/>
      <c r="F89" s="52"/>
    </row>
    <row r="90">
      <c r="A90" s="18" t="s">
        <v>5714</v>
      </c>
      <c r="B90" s="20" t="s">
        <v>5715</v>
      </c>
      <c r="C90" s="22" t="s">
        <v>14</v>
      </c>
      <c r="D90" s="30" t="str">
        <f>HYPERLINK("https://youtu.be/RhlOXvtN5xY?t=53","CHB+SYS")</f>
        <v>CHB+SYS</v>
      </c>
      <c r="E90" s="52"/>
      <c r="F90" s="52"/>
    </row>
    <row r="91">
      <c r="A91" s="18" t="s">
        <v>5724</v>
      </c>
      <c r="B91" s="20" t="s">
        <v>5725</v>
      </c>
      <c r="C91" s="22" t="s">
        <v>14</v>
      </c>
      <c r="D91" s="30" t="str">
        <f>HYPERLINK("https://youtu.be/RhlOXvtN5xY?t=92","CHB+SYS")</f>
        <v>CHB+SYS</v>
      </c>
      <c r="E91" s="52"/>
      <c r="F91" s="52"/>
    </row>
    <row r="92">
      <c r="A92" s="18" t="s">
        <v>5732</v>
      </c>
      <c r="B92" s="20" t="s">
        <v>5733</v>
      </c>
      <c r="C92" s="22" t="s">
        <v>14</v>
      </c>
      <c r="D92" s="30" t="str">
        <f>HYPERLINK("https://youtu.be/RhlOXvtN5xY?t=108","CHB+SYS")</f>
        <v>CHB+SYS</v>
      </c>
      <c r="E92" s="52"/>
      <c r="F92" s="52"/>
    </row>
    <row r="93">
      <c r="A93" s="18" t="s">
        <v>5743</v>
      </c>
      <c r="B93" s="20" t="s">
        <v>5745</v>
      </c>
      <c r="C93" s="22" t="s">
        <v>14</v>
      </c>
      <c r="D93" s="30" t="str">
        <f>HYPERLINK("https://www.youtube.com/watch?v=B8HIuGUU5cE","CHB+SYS")</f>
        <v>CHB+SYS</v>
      </c>
      <c r="E93" s="52"/>
      <c r="F93" s="52"/>
    </row>
    <row r="94">
      <c r="A94" s="18" t="s">
        <v>5750</v>
      </c>
      <c r="B94" s="20" t="s">
        <v>5751</v>
      </c>
      <c r="C94" s="22" t="s">
        <v>14</v>
      </c>
      <c r="D94" s="30" t="str">
        <f>HYPERLINK("https://youtu.be/B8HIuGUU5cE?t=35","CHB+SYS")</f>
        <v>CHB+SYS</v>
      </c>
      <c r="E94" s="52"/>
      <c r="F94" s="52"/>
    </row>
    <row r="95">
      <c r="A95" s="18" t="s">
        <v>5752</v>
      </c>
      <c r="B95" s="20" t="s">
        <v>5753</v>
      </c>
      <c r="C95" s="22" t="s">
        <v>14</v>
      </c>
      <c r="D95" s="30" t="str">
        <f>HYPERLINK("https://youtu.be/B8HIuGUU5cE?t=84","CHB+SYS")</f>
        <v>CHB+SYS</v>
      </c>
      <c r="E95" s="52"/>
      <c r="F95" s="52"/>
    </row>
    <row r="96">
      <c r="A96" s="18" t="s">
        <v>5762</v>
      </c>
      <c r="B96" s="20" t="s">
        <v>5763</v>
      </c>
      <c r="C96" s="22" t="s">
        <v>14</v>
      </c>
      <c r="D96" s="30" t="str">
        <f>HYPERLINK("https://youtu.be/B8HIuGUU5cE?t=115","CHB+SYS")</f>
        <v>CHB+SYS</v>
      </c>
      <c r="E96" s="52"/>
      <c r="F96" s="52"/>
    </row>
    <row r="97">
      <c r="A97" s="18" t="s">
        <v>5778</v>
      </c>
      <c r="B97" s="20" t="s">
        <v>5779</v>
      </c>
      <c r="C97" s="22" t="s">
        <v>14</v>
      </c>
      <c r="D97" s="30" t="str">
        <f>HYPERLINK("https://youtu.be/B8HIuGUU5cE?t=132","CHB+SYS")</f>
        <v>CHB+SYS</v>
      </c>
      <c r="E97" s="52"/>
      <c r="F97" s="52"/>
    </row>
    <row r="98">
      <c r="A98" s="18" t="s">
        <v>5786</v>
      </c>
      <c r="B98" s="20" t="s">
        <v>5787</v>
      </c>
      <c r="C98" s="22" t="s">
        <v>14</v>
      </c>
      <c r="D98" s="24"/>
      <c r="E98" s="24"/>
      <c r="F98" s="24"/>
    </row>
    <row r="99">
      <c r="A99" s="18" t="s">
        <v>5792</v>
      </c>
      <c r="B99" s="20" t="s">
        <v>5794</v>
      </c>
      <c r="C99" s="22" t="s">
        <v>14</v>
      </c>
      <c r="D99" s="24"/>
      <c r="E99" s="24"/>
      <c r="F99" s="24"/>
    </row>
    <row r="100">
      <c r="A100" s="18" t="s">
        <v>5802</v>
      </c>
      <c r="B100" s="20" t="s">
        <v>5803</v>
      </c>
      <c r="C100" s="22" t="s">
        <v>14</v>
      </c>
      <c r="D100" s="24"/>
      <c r="E100" s="24"/>
      <c r="F100" s="24"/>
    </row>
    <row r="101">
      <c r="A101" s="18" t="s">
        <v>5805</v>
      </c>
      <c r="B101" s="20" t="s">
        <v>5806</v>
      </c>
      <c r="C101" s="22" t="s">
        <v>14</v>
      </c>
      <c r="D101" s="24"/>
      <c r="E101" s="24"/>
      <c r="F101" s="24"/>
    </row>
    <row r="102">
      <c r="A102" s="18" t="s">
        <v>5809</v>
      </c>
      <c r="B102" s="20" t="s">
        <v>5811</v>
      </c>
      <c r="C102" s="22" t="s">
        <v>14</v>
      </c>
      <c r="D102" s="24"/>
      <c r="E102" s="24"/>
      <c r="F102" s="24"/>
    </row>
    <row r="103">
      <c r="A103" s="18" t="s">
        <v>5814</v>
      </c>
      <c r="B103" s="20" t="s">
        <v>5815</v>
      </c>
      <c r="C103" s="22" t="s">
        <v>14</v>
      </c>
      <c r="D103" s="30" t="str">
        <f>HYPERLINK("https://www.youtube.com/watch?v=rfaTxloBAf0","CHB+SYS")</f>
        <v>CHB+SYS</v>
      </c>
      <c r="E103" s="52"/>
      <c r="F103" s="52"/>
    </row>
    <row r="104">
      <c r="A104" s="18" t="s">
        <v>5829</v>
      </c>
      <c r="B104" s="20" t="s">
        <v>5831</v>
      </c>
      <c r="C104" s="22" t="s">
        <v>14</v>
      </c>
      <c r="D104" s="30" t="str">
        <f>HYPERLINK("https://youtu.be/rfaTxloBAf0?t=21","CHB+SYS")</f>
        <v>CHB+SYS</v>
      </c>
      <c r="E104" s="52"/>
      <c r="F104" s="52"/>
    </row>
    <row r="105">
      <c r="A105" s="18" t="s">
        <v>5840</v>
      </c>
      <c r="B105" s="20" t="s">
        <v>5841</v>
      </c>
      <c r="C105" s="22" t="s">
        <v>14</v>
      </c>
      <c r="D105" s="30" t="str">
        <f>HYPERLINK("https://youtu.be/rfaTxloBAf0?t=60","CHB+SYS")</f>
        <v>CHB+SYS</v>
      </c>
      <c r="E105" s="52"/>
      <c r="F105" s="52"/>
    </row>
    <row r="106">
      <c r="A106" s="18" t="s">
        <v>5848</v>
      </c>
      <c r="B106" s="20" t="s">
        <v>5849</v>
      </c>
      <c r="C106" s="22" t="s">
        <v>14</v>
      </c>
      <c r="D106" s="30" t="str">
        <f>HYPERLINK("https://youtu.be/rfaTxloBAf0?t=76","CHB+SYS")</f>
        <v>CHB+SYS</v>
      </c>
      <c r="E106" s="52"/>
      <c r="F106" s="52"/>
    </row>
    <row r="107">
      <c r="A107" s="18" t="s">
        <v>5855</v>
      </c>
      <c r="B107" s="20" t="s">
        <v>5857</v>
      </c>
      <c r="C107" s="22" t="s">
        <v>14</v>
      </c>
      <c r="D107" s="30" t="str">
        <f>HYPERLINK("https://youtu.be/rfaTxloBAf0?t=97","CHB+SYS")</f>
        <v>CHB+SYS</v>
      </c>
      <c r="E107" s="52"/>
      <c r="F107" s="52"/>
    </row>
    <row r="108">
      <c r="A108" s="18" t="s">
        <v>5864</v>
      </c>
      <c r="B108" s="20" t="s">
        <v>5865</v>
      </c>
      <c r="C108" s="22" t="s">
        <v>14</v>
      </c>
      <c r="D108" s="30" t="str">
        <f>HYPERLINK("https://www.youtube.com/watch?v=VwgnpuC4uUU","CHB+SYS")</f>
        <v>CHB+SYS</v>
      </c>
      <c r="E108" s="52"/>
      <c r="F108" s="52"/>
    </row>
    <row r="109">
      <c r="A109" s="18" t="s">
        <v>5872</v>
      </c>
      <c r="B109" s="20" t="s">
        <v>5874</v>
      </c>
      <c r="C109" s="22" t="s">
        <v>14</v>
      </c>
      <c r="D109" s="30" t="str">
        <f>HYPERLINK("https://youtu.be/VwgnpuC4uUU?t=25","CHB+SYS")</f>
        <v>CHB+SYS</v>
      </c>
      <c r="E109" s="52"/>
      <c r="F109" s="52"/>
    </row>
    <row r="110">
      <c r="A110" s="18" t="s">
        <v>5882</v>
      </c>
      <c r="B110" s="20" t="s">
        <v>5883</v>
      </c>
      <c r="C110" s="22" t="s">
        <v>14</v>
      </c>
      <c r="D110" s="30" t="str">
        <f>HYPERLINK("https://youtu.be/VwgnpuC4uUU?t=65","CHB+SYS")</f>
        <v>CHB+SYS</v>
      </c>
      <c r="E110" s="52"/>
      <c r="F110" s="52"/>
    </row>
    <row r="111">
      <c r="A111" s="18" t="s">
        <v>5890</v>
      </c>
      <c r="B111" s="20" t="s">
        <v>5892</v>
      </c>
      <c r="C111" s="22" t="s">
        <v>14</v>
      </c>
      <c r="D111" s="30" t="str">
        <f>HYPERLINK("https://youtu.be/VwgnpuC4uUU?t=81","CHB+SYS")</f>
        <v>CHB+SYS</v>
      </c>
      <c r="E111" s="52"/>
      <c r="F111" s="52"/>
    </row>
    <row r="112">
      <c r="A112" s="18" t="s">
        <v>5898</v>
      </c>
      <c r="B112" s="20" t="s">
        <v>5899</v>
      </c>
      <c r="C112" s="22" t="s">
        <v>14</v>
      </c>
      <c r="D112" s="30" t="str">
        <f>HYPERLINK("https://youtu.be/VwgnpuC4uUU?t=108","CHB+SYS")</f>
        <v>CHB+SYS</v>
      </c>
      <c r="E112" s="52"/>
      <c r="F112" s="52"/>
    </row>
    <row r="113">
      <c r="A113" s="18" t="s">
        <v>5902</v>
      </c>
      <c r="B113" s="20" t="s">
        <v>5903</v>
      </c>
      <c r="C113" s="22" t="s">
        <v>14</v>
      </c>
      <c r="D113" s="30" t="str">
        <f>HYPERLINK("https://www.youtube.com/watch?v=nIt7ESWi_uI","CHB+SYS")</f>
        <v>CHB+SYS</v>
      </c>
      <c r="E113" s="52"/>
      <c r="F113" s="52"/>
    </row>
    <row r="114">
      <c r="A114" s="18" t="s">
        <v>5911</v>
      </c>
      <c r="B114" s="20" t="s">
        <v>5912</v>
      </c>
      <c r="C114" s="22" t="s">
        <v>14</v>
      </c>
      <c r="D114" s="30" t="str">
        <f>HYPERLINK("https://youtu.be/nIt7ESWi_uI?t=47","CHB+SYS")</f>
        <v>CHB+SYS</v>
      </c>
      <c r="E114" s="52"/>
      <c r="F114" s="52"/>
    </row>
    <row r="115">
      <c r="A115" s="18" t="s">
        <v>5921</v>
      </c>
      <c r="B115" s="20" t="s">
        <v>5923</v>
      </c>
      <c r="C115" s="22" t="s">
        <v>14</v>
      </c>
      <c r="D115" s="30" t="str">
        <f>HYPERLINK("https://youtu.be/nIt7ESWi_uI?t=82","CHB+SYS")</f>
        <v>CHB+SYS</v>
      </c>
      <c r="E115" s="52"/>
      <c r="F115" s="52"/>
    </row>
    <row r="116">
      <c r="A116" s="18" t="s">
        <v>5928</v>
      </c>
      <c r="B116" s="20" t="s">
        <v>5930</v>
      </c>
      <c r="C116" s="22" t="s">
        <v>14</v>
      </c>
      <c r="D116" s="30" t="str">
        <f>HYPERLINK("https://youtu.be/nIt7ESWi_uI?t=105","CHB+SYS")</f>
        <v>CHB+SYS</v>
      </c>
      <c r="E116" s="30" t="str">
        <f>HYPERLINK("https://www.youtube.com/watch?v=vfrhhjme16U","ESP")</f>
        <v>ESP</v>
      </c>
      <c r="F116" s="52"/>
    </row>
    <row r="117">
      <c r="A117" s="18" t="s">
        <v>5944</v>
      </c>
      <c r="B117" s="20" t="s">
        <v>5946</v>
      </c>
      <c r="C117" s="22" t="s">
        <v>14</v>
      </c>
      <c r="D117" s="30" t="str">
        <f>HYPERLINK("https://youtu.be/nIt7ESWi_uI?t=150","CHB+SYS")</f>
        <v>CHB+SYS</v>
      </c>
      <c r="E117" s="52"/>
      <c r="F117" s="52"/>
    </row>
    <row r="118">
      <c r="A118" s="18" t="s">
        <v>5954</v>
      </c>
      <c r="B118" s="20" t="s">
        <v>5957</v>
      </c>
      <c r="C118" s="22" t="s">
        <v>14</v>
      </c>
      <c r="D118" s="30" t="str">
        <f>HYPERLINK("https://www.youtube.com/watch?v=fl3RgmKn0EU","CHB+SYS")</f>
        <v>CHB+SYS</v>
      </c>
      <c r="E118" s="52"/>
      <c r="F118" s="52"/>
    </row>
    <row r="119">
      <c r="A119" s="18" t="s">
        <v>5968</v>
      </c>
      <c r="B119" s="20" t="s">
        <v>5970</v>
      </c>
      <c r="C119" s="22" t="s">
        <v>14</v>
      </c>
      <c r="D119" s="30" t="str">
        <f>HYPERLINK("https://youtu.be/fl3RgmKn0EU?t=40","CHB+SYS")</f>
        <v>CHB+SYS</v>
      </c>
      <c r="E119" s="52"/>
      <c r="F119" s="52"/>
    </row>
    <row r="120">
      <c r="A120" s="18" t="s">
        <v>5974</v>
      </c>
      <c r="B120" s="20" t="s">
        <v>5977</v>
      </c>
      <c r="C120" s="22" t="s">
        <v>14</v>
      </c>
      <c r="D120" s="30" t="str">
        <f>HYPERLINK("https://youtu.be/fl3RgmKn0EU?t=56","CHB+SYS")</f>
        <v>CHB+SYS</v>
      </c>
      <c r="E120" s="52"/>
      <c r="F120" s="52"/>
    </row>
    <row r="121">
      <c r="A121" s="18" t="s">
        <v>5984</v>
      </c>
      <c r="B121" s="20" t="s">
        <v>5985</v>
      </c>
      <c r="C121" s="22" t="s">
        <v>14</v>
      </c>
      <c r="D121" s="30" t="str">
        <f>HYPERLINK("https://youtu.be/fl3RgmKn0EU?t=121","CHB+SYS")</f>
        <v>CHB+SYS</v>
      </c>
      <c r="E121" s="52"/>
      <c r="F121" s="52"/>
    </row>
    <row r="122">
      <c r="A122" s="18" t="s">
        <v>5990</v>
      </c>
      <c r="B122" s="20" t="s">
        <v>5646</v>
      </c>
      <c r="C122" s="22" t="s">
        <v>14</v>
      </c>
      <c r="D122" s="30" t="str">
        <f>HYPERLINK("https://youtu.be/fl3RgmKn0EU?t=175","CHB+SYS")</f>
        <v>CHB+SYS</v>
      </c>
      <c r="E122" s="52"/>
      <c r="F122" s="52"/>
    </row>
    <row r="123">
      <c r="A123" s="18" t="s">
        <v>5991</v>
      </c>
      <c r="B123" s="20" t="s">
        <v>5992</v>
      </c>
      <c r="C123" s="22" t="s">
        <v>14</v>
      </c>
      <c r="D123" s="24"/>
      <c r="E123" s="24"/>
      <c r="F123" s="24"/>
    </row>
    <row r="124">
      <c r="A124" s="18" t="s">
        <v>5993</v>
      </c>
      <c r="B124" s="20" t="s">
        <v>5994</v>
      </c>
      <c r="C124" s="22" t="s">
        <v>14</v>
      </c>
      <c r="D124" s="24"/>
      <c r="E124" s="24"/>
      <c r="F124" s="24"/>
    </row>
    <row r="125">
      <c r="A125" s="18" t="s">
        <v>5995</v>
      </c>
      <c r="B125" s="20" t="s">
        <v>5996</v>
      </c>
      <c r="C125" s="22" t="s">
        <v>14</v>
      </c>
      <c r="D125" s="24"/>
      <c r="E125" s="24"/>
      <c r="F125" s="24"/>
    </row>
    <row r="126">
      <c r="A126" s="18" t="s">
        <v>5997</v>
      </c>
      <c r="B126" s="20" t="s">
        <v>5998</v>
      </c>
      <c r="C126" s="22" t="s">
        <v>14</v>
      </c>
      <c r="D126" s="24"/>
      <c r="E126" s="24"/>
      <c r="F126" s="24"/>
    </row>
    <row r="127">
      <c r="A127" s="18" t="s">
        <v>5999</v>
      </c>
      <c r="B127" s="20" t="s">
        <v>6000</v>
      </c>
      <c r="C127" s="22" t="s">
        <v>14</v>
      </c>
      <c r="D127" s="30" t="str">
        <f>HYPERLINK("https://www.twitch.tv/videos/115846655","GOL+MOL")</f>
        <v>GOL+MOL</v>
      </c>
      <c r="E127" s="30" t="str">
        <f>HYPERLINK("https://youtu.be/4sUoqlpF4HE?t=692","XEL")</f>
        <v>XEL</v>
      </c>
      <c r="F127" s="30" t="str">
        <f>HYPERLINK("https://www.youtube.com/watch?v=mbPvhe5s4_I","ESP")</f>
        <v>ESP</v>
      </c>
    </row>
    <row r="128">
      <c r="A128" s="18" t="s">
        <v>6003</v>
      </c>
      <c r="B128" s="20" t="s">
        <v>6004</v>
      </c>
      <c r="C128" s="22" t="s">
        <v>14</v>
      </c>
      <c r="D128" s="30" t="str">
        <f>HYPERLINK("https://www.youtube.com/watch?v=UYgN-iMCBqU","CHB+SYS")</f>
        <v>CHB+SYS</v>
      </c>
      <c r="E128" s="52"/>
      <c r="F128" s="52"/>
    </row>
    <row r="129">
      <c r="A129" s="18" t="s">
        <v>6007</v>
      </c>
      <c r="B129" s="20" t="s">
        <v>6008</v>
      </c>
      <c r="C129" s="22" t="s">
        <v>14</v>
      </c>
      <c r="D129" s="30" t="str">
        <f>HYPERLINK("https://youtu.be/UYgN-iMCBqU?t=22","CHB+SYS")</f>
        <v>CHB+SYS</v>
      </c>
      <c r="E129" s="52"/>
      <c r="F129" s="52"/>
    </row>
    <row r="130">
      <c r="A130" s="18" t="s">
        <v>6009</v>
      </c>
      <c r="B130" s="20" t="s">
        <v>6010</v>
      </c>
      <c r="C130" s="22" t="s">
        <v>14</v>
      </c>
      <c r="D130" s="30" t="str">
        <f>HYPERLINK("https://youtu.be/UYgN-iMCBqU?t=42","CHB+SYS")</f>
        <v>CHB+SYS</v>
      </c>
      <c r="E130" s="52"/>
      <c r="F130" s="52"/>
    </row>
    <row r="131">
      <c r="A131" s="18" t="s">
        <v>6011</v>
      </c>
      <c r="B131" s="20" t="s">
        <v>6012</v>
      </c>
      <c r="C131" s="22" t="s">
        <v>14</v>
      </c>
      <c r="D131" s="30" t="str">
        <f>HYPERLINK("https://youtu.be/UYgN-iMCBqU?t=69","CHB+SYS")</f>
        <v>CHB+SYS</v>
      </c>
      <c r="E131" s="52"/>
      <c r="F131" s="52"/>
    </row>
    <row r="132">
      <c r="A132" s="18" t="s">
        <v>6015</v>
      </c>
      <c r="B132" s="20" t="s">
        <v>6016</v>
      </c>
      <c r="C132" s="22" t="s">
        <v>14</v>
      </c>
      <c r="D132" s="30" t="str">
        <f>HYPERLINK("https://youtu.be/UYgN-iMCBqU?t=101","CHB+SYS")</f>
        <v>CHB+SYS</v>
      </c>
      <c r="E132" s="52"/>
      <c r="F132" s="52"/>
    </row>
    <row r="133">
      <c r="A133" s="18" t="s">
        <v>6017</v>
      </c>
      <c r="B133" s="20" t="s">
        <v>6018</v>
      </c>
      <c r="C133" s="22" t="s">
        <v>14</v>
      </c>
      <c r="D133" s="30" t="str">
        <f>HYPERLINK("https://www.youtube.com/watch?v=kzAwMzNrPXw","CHB+SYS")</f>
        <v>CHB+SYS</v>
      </c>
      <c r="E133" s="52"/>
      <c r="F133" s="52"/>
    </row>
    <row r="134">
      <c r="A134" s="18" t="s">
        <v>6021</v>
      </c>
      <c r="B134" s="20" t="s">
        <v>6022</v>
      </c>
      <c r="C134" s="22" t="s">
        <v>14</v>
      </c>
      <c r="D134" s="30" t="str">
        <f>HYPERLINK("https://youtu.be/kzAwMzNrPXw?t=48","CHB+SYS")</f>
        <v>CHB+SYS</v>
      </c>
      <c r="E134" s="52"/>
      <c r="F134" s="52"/>
    </row>
    <row r="135">
      <c r="A135" s="18" t="s">
        <v>6025</v>
      </c>
      <c r="B135" s="20" t="s">
        <v>6026</v>
      </c>
      <c r="C135" s="22" t="s">
        <v>14</v>
      </c>
      <c r="D135" s="30" t="str">
        <f>HYPERLINK("https://youtu.be/kzAwMzNrPXw?t=140","CHB+SYS")</f>
        <v>CHB+SYS</v>
      </c>
      <c r="E135" s="52"/>
      <c r="F135" s="52"/>
    </row>
    <row r="136">
      <c r="A136" s="18" t="s">
        <v>6027</v>
      </c>
      <c r="B136" s="20" t="s">
        <v>6028</v>
      </c>
      <c r="C136" s="22" t="s">
        <v>14</v>
      </c>
      <c r="D136" s="30" t="str">
        <f>HYPERLINK("https://youtu.be/kzAwMzNrPXw?t=160","CHB+SYS")</f>
        <v>CHB+SYS</v>
      </c>
      <c r="E136" s="52"/>
      <c r="F136" s="52"/>
    </row>
    <row r="137">
      <c r="A137" s="18" t="s">
        <v>6029</v>
      </c>
      <c r="B137" s="20" t="s">
        <v>6030</v>
      </c>
      <c r="C137" s="22" t="s">
        <v>14</v>
      </c>
      <c r="D137" s="30" t="str">
        <f>HYPERLINK("https://youtu.be/kzAwMzNrPXw?t=202","CHB+SYS")</f>
        <v>CHB+SYS</v>
      </c>
      <c r="E137" s="52"/>
      <c r="F137" s="52"/>
    </row>
    <row r="138">
      <c r="A138" s="18" t="s">
        <v>6031</v>
      </c>
      <c r="B138" s="20" t="s">
        <v>6032</v>
      </c>
      <c r="C138" s="22" t="s">
        <v>14</v>
      </c>
      <c r="D138" s="30" t="str">
        <f>HYPERLINK("https://www.youtube.com/watch?v=4ZWWpgUAch0","CHB+SYS")</f>
        <v>CHB+SYS</v>
      </c>
      <c r="E138" s="52"/>
      <c r="F138" s="52"/>
    </row>
    <row r="139">
      <c r="A139" s="18" t="s">
        <v>6033</v>
      </c>
      <c r="B139" s="20" t="s">
        <v>6034</v>
      </c>
      <c r="C139" s="22" t="s">
        <v>14</v>
      </c>
      <c r="D139" s="30" t="str">
        <f>HYPERLINK("https://youtu.be/4ZWWpgUAch0?t=34","CHB+SYS")</f>
        <v>CHB+SYS</v>
      </c>
      <c r="E139" s="52"/>
      <c r="F139" s="52"/>
    </row>
    <row r="140">
      <c r="A140" s="18" t="s">
        <v>6035</v>
      </c>
      <c r="B140" s="20" t="s">
        <v>6036</v>
      </c>
      <c r="C140" s="22" t="s">
        <v>14</v>
      </c>
      <c r="D140" s="30" t="str">
        <f>HYPERLINK("https://youtu.be/4ZWWpgUAch0?t=52","CHB+SYS")</f>
        <v>CHB+SYS</v>
      </c>
      <c r="E140" s="52"/>
      <c r="F140" s="52"/>
    </row>
    <row r="141">
      <c r="A141" s="18" t="s">
        <v>6039</v>
      </c>
      <c r="B141" s="20" t="s">
        <v>6040</v>
      </c>
      <c r="C141" s="22" t="s">
        <v>14</v>
      </c>
      <c r="D141" s="30" t="str">
        <f>HYPERLINK("https://youtu.be/4ZWWpgUAch0?t=88","CHB+SYS")</f>
        <v>CHB+SYS</v>
      </c>
      <c r="E141" s="52"/>
      <c r="F141" s="52"/>
    </row>
    <row r="142">
      <c r="A142" s="18" t="s">
        <v>6041</v>
      </c>
      <c r="B142" s="20" t="s">
        <v>6042</v>
      </c>
      <c r="C142" s="22" t="s">
        <v>14</v>
      </c>
      <c r="D142" s="30" t="str">
        <f>HYPERLINK("https://youtu.be/4ZWWpgUAch0?t=124","CHB+SYS")</f>
        <v>CHB+SYS</v>
      </c>
      <c r="E142" s="52"/>
      <c r="F142" s="52"/>
    </row>
    <row r="143">
      <c r="A143" s="18" t="s">
        <v>6045</v>
      </c>
      <c r="B143" s="20" t="s">
        <v>6046</v>
      </c>
      <c r="C143" s="22" t="s">
        <v>14</v>
      </c>
      <c r="D143" s="30" t="str">
        <f>HYPERLINK("https://www.youtube.com/watch?v=JjgJTJ3KVrI","CHB+SYS")</f>
        <v>CHB+SYS</v>
      </c>
      <c r="E143" s="52"/>
      <c r="F143" s="52"/>
    </row>
    <row r="144">
      <c r="A144" s="18" t="s">
        <v>6047</v>
      </c>
      <c r="B144" s="20" t="s">
        <v>6048</v>
      </c>
      <c r="C144" s="22" t="s">
        <v>14</v>
      </c>
      <c r="D144" s="30" t="str">
        <f>HYPERLINK("https://youtu.be/JjgJTJ3KVrI?t=20","CHB+SYS")</f>
        <v>CHB+SYS</v>
      </c>
      <c r="E144" s="52"/>
      <c r="F144" s="52"/>
    </row>
    <row r="145">
      <c r="A145" s="18" t="s">
        <v>6049</v>
      </c>
      <c r="B145" s="20" t="s">
        <v>6050</v>
      </c>
      <c r="C145" s="22" t="s">
        <v>14</v>
      </c>
      <c r="D145" s="30" t="str">
        <f>HYPERLINK("https://youtu.be/JjgJTJ3KVrI?t=40","CHB+SYS")</f>
        <v>CHB+SYS</v>
      </c>
      <c r="E145" s="52"/>
      <c r="F145" s="52"/>
    </row>
    <row r="146">
      <c r="A146" s="18" t="s">
        <v>6051</v>
      </c>
      <c r="B146" s="20" t="s">
        <v>6052</v>
      </c>
      <c r="C146" s="22" t="s">
        <v>14</v>
      </c>
      <c r="D146" s="30" t="str">
        <f>HYPERLINK("https://youtu.be/JjgJTJ3KVrI?t=92","CHB+SYS")</f>
        <v>CHB+SYS</v>
      </c>
      <c r="E146" s="52"/>
      <c r="F146" s="52"/>
    </row>
    <row r="147">
      <c r="A147" s="18" t="s">
        <v>6053</v>
      </c>
      <c r="B147" s="20" t="s">
        <v>6054</v>
      </c>
      <c r="C147" s="22" t="s">
        <v>14</v>
      </c>
      <c r="D147" s="30" t="str">
        <f>HYPERLINK("https://youtu.be/JjgJTJ3KVrI?t=160","CHB+SYS")</f>
        <v>CHB+SYS</v>
      </c>
      <c r="E147" s="52"/>
      <c r="F147" s="52"/>
    </row>
    <row r="148">
      <c r="A148" s="18" t="s">
        <v>6055</v>
      </c>
      <c r="B148" s="20" t="s">
        <v>6056</v>
      </c>
      <c r="C148" s="22" t="s">
        <v>14</v>
      </c>
      <c r="D148" s="24"/>
      <c r="E148" s="24"/>
      <c r="F148" s="24"/>
    </row>
    <row r="149">
      <c r="A149" s="18" t="s">
        <v>6057</v>
      </c>
      <c r="B149" s="20" t="s">
        <v>6058</v>
      </c>
      <c r="C149" s="22" t="s">
        <v>14</v>
      </c>
      <c r="D149" s="24"/>
      <c r="E149" s="24"/>
      <c r="F149" s="24"/>
    </row>
    <row r="150">
      <c r="A150" s="18" t="s">
        <v>6060</v>
      </c>
      <c r="B150" s="20" t="s">
        <v>6062</v>
      </c>
      <c r="C150" s="22" t="s">
        <v>14</v>
      </c>
      <c r="D150" s="24"/>
      <c r="E150" s="24"/>
      <c r="F150" s="24"/>
    </row>
    <row r="151">
      <c r="A151" s="18" t="s">
        <v>6063</v>
      </c>
      <c r="B151" s="20" t="s">
        <v>6064</v>
      </c>
      <c r="C151" s="22" t="s">
        <v>14</v>
      </c>
      <c r="D151" s="24"/>
      <c r="E151" s="24"/>
      <c r="F151" s="24"/>
    </row>
    <row r="152">
      <c r="A152" s="18" t="s">
        <v>6065</v>
      </c>
      <c r="B152" s="20" t="s">
        <v>6066</v>
      </c>
      <c r="C152" s="22" t="s">
        <v>14</v>
      </c>
      <c r="D152" s="24"/>
      <c r="E152" s="24"/>
      <c r="F152" s="24"/>
    </row>
    <row r="153">
      <c r="A153" s="18" t="s">
        <v>6067</v>
      </c>
      <c r="B153" s="20" t="s">
        <v>6068</v>
      </c>
      <c r="C153" s="22" t="s">
        <v>14</v>
      </c>
      <c r="D153" s="30" t="str">
        <f>HYPERLINK("https://www.youtube.com/watch?v=U73dA9kJggI","CHB+SYS")</f>
        <v>CHB+SYS</v>
      </c>
      <c r="E153" s="52"/>
      <c r="F153" s="52"/>
    </row>
    <row r="154">
      <c r="A154" s="18" t="s">
        <v>6069</v>
      </c>
      <c r="B154" s="20" t="s">
        <v>6070</v>
      </c>
      <c r="C154" s="22" t="s">
        <v>14</v>
      </c>
      <c r="D154" s="30" t="str">
        <f>HYPERLINK("https://youtu.be/U73dA9kJggI?t=36","CHB+SYS")</f>
        <v>CHB+SYS</v>
      </c>
      <c r="E154" s="52"/>
      <c r="F154" s="52"/>
    </row>
    <row r="155">
      <c r="A155" s="18" t="s">
        <v>6071</v>
      </c>
      <c r="B155" s="20" t="s">
        <v>6072</v>
      </c>
      <c r="C155" s="22" t="s">
        <v>14</v>
      </c>
      <c r="D155" s="30" t="str">
        <f>HYPERLINK("https://youtu.be/U73dA9kJggI?t=75","CHB+SYS")</f>
        <v>CHB+SYS</v>
      </c>
      <c r="E155" s="52"/>
      <c r="F155" s="52"/>
    </row>
    <row r="156">
      <c r="A156" s="18" t="s">
        <v>6075</v>
      </c>
      <c r="B156" s="20" t="s">
        <v>6076</v>
      </c>
      <c r="C156" s="22" t="s">
        <v>14</v>
      </c>
      <c r="D156" s="30" t="str">
        <f>HYPERLINK("https://youtu.be/U73dA9kJggI?t=107","CHB+SYS")</f>
        <v>CHB+SYS</v>
      </c>
      <c r="E156" s="52"/>
      <c r="F156" s="52"/>
    </row>
    <row r="157">
      <c r="A157" s="18" t="s">
        <v>6077</v>
      </c>
      <c r="B157" s="20" t="s">
        <v>6078</v>
      </c>
      <c r="C157" s="22" t="s">
        <v>14</v>
      </c>
      <c r="D157" s="30" t="str">
        <f>HYPERLINK("https://youtu.be/U73dA9kJggI?t=136","CHB+SYS")</f>
        <v>CHB+SYS</v>
      </c>
      <c r="E157" s="52"/>
      <c r="F157" s="52"/>
    </row>
    <row r="158">
      <c r="A158" s="18" t="s">
        <v>6081</v>
      </c>
      <c r="B158" s="20" t="s">
        <v>6082</v>
      </c>
      <c r="C158" s="22" t="s">
        <v>14</v>
      </c>
      <c r="D158" s="30" t="str">
        <f>HYPERLINK("https://www.youtube.com/watch?v=xDnhYg0zbEc","CHB+SYS")</f>
        <v>CHB+SYS</v>
      </c>
      <c r="E158" s="52"/>
      <c r="F158" s="52"/>
    </row>
    <row r="159">
      <c r="A159" s="18" t="s">
        <v>6083</v>
      </c>
      <c r="B159" s="20" t="s">
        <v>6084</v>
      </c>
      <c r="C159" s="22" t="s">
        <v>14</v>
      </c>
      <c r="D159" s="30" t="str">
        <f>HYPERLINK("https://youtu.be/xDnhYg0zbEc?t=16","CHB+SYS")</f>
        <v>CHB+SYS</v>
      </c>
      <c r="E159" s="52"/>
      <c r="F159" s="52"/>
    </row>
    <row r="160">
      <c r="A160" s="18" t="s">
        <v>6085</v>
      </c>
      <c r="B160" s="20" t="s">
        <v>6086</v>
      </c>
      <c r="C160" s="22" t="s">
        <v>14</v>
      </c>
      <c r="D160" s="30" t="str">
        <f>HYPERLINK("https://youtu.be/xDnhYg0zbEc?t=71","CHB+SYS")</f>
        <v>CHB+SYS</v>
      </c>
      <c r="E160" s="52"/>
      <c r="F160" s="52"/>
    </row>
    <row r="161">
      <c r="A161" s="18" t="s">
        <v>6087</v>
      </c>
      <c r="B161" s="20" t="s">
        <v>6088</v>
      </c>
      <c r="C161" s="22" t="s">
        <v>14</v>
      </c>
      <c r="D161" s="30" t="str">
        <f>HYPERLINK("https://youtu.be/xDnhYg0zbEc?t=108","CHB+SYS")</f>
        <v>CHB+SYS</v>
      </c>
      <c r="E161" s="52"/>
      <c r="F161" s="52"/>
    </row>
    <row r="162">
      <c r="A162" s="18" t="s">
        <v>6089</v>
      </c>
      <c r="B162" s="20" t="s">
        <v>6090</v>
      </c>
      <c r="C162" s="22" t="s">
        <v>14</v>
      </c>
      <c r="D162" s="30" t="str">
        <f>HYPERLINK("https://youtu.be/xDnhYg0zbEc?t=137","CHB+SYS")</f>
        <v>CHB+SYS</v>
      </c>
      <c r="E162" s="52"/>
      <c r="F162" s="52"/>
    </row>
    <row r="163">
      <c r="A163" s="18" t="s">
        <v>6091</v>
      </c>
      <c r="B163" s="20" t="s">
        <v>6092</v>
      </c>
      <c r="C163" s="22" t="s">
        <v>14</v>
      </c>
      <c r="D163" s="30" t="str">
        <f>HYPERLINK("https://www.youtube.com/watch?v=EDo0dy4jcLQ","CHB+SYS")</f>
        <v>CHB+SYS</v>
      </c>
      <c r="E163" s="52"/>
      <c r="F163" s="52"/>
    </row>
    <row r="164">
      <c r="A164" s="18" t="s">
        <v>6093</v>
      </c>
      <c r="B164" s="20" t="s">
        <v>6095</v>
      </c>
      <c r="C164" s="22" t="s">
        <v>14</v>
      </c>
      <c r="D164" s="30" t="str">
        <f>HYPERLINK("https://youtu.be/EDo0dy4jcLQ?t=45","CHB+SYS")</f>
        <v>CHB+SYS</v>
      </c>
      <c r="E164" s="52"/>
      <c r="F164" s="52"/>
    </row>
    <row r="165">
      <c r="A165" s="18" t="s">
        <v>6097</v>
      </c>
      <c r="B165" s="20" t="s">
        <v>6098</v>
      </c>
      <c r="C165" s="22" t="s">
        <v>14</v>
      </c>
      <c r="D165" s="30" t="str">
        <f>HYPERLINK("https://youtu.be/EDo0dy4jcLQ?t=71","CHB+SYS")</f>
        <v>CHB+SYS</v>
      </c>
      <c r="E165" s="52"/>
      <c r="F165" s="52"/>
    </row>
    <row r="166">
      <c r="A166" s="18" t="s">
        <v>6099</v>
      </c>
      <c r="B166" s="20" t="s">
        <v>6100</v>
      </c>
      <c r="C166" s="22" t="s">
        <v>14</v>
      </c>
      <c r="D166" s="30" t="str">
        <f>HYPERLINK("https://youtu.be/EDo0dy4jcLQ?t=114","CHB+SYS")</f>
        <v>CHB+SYS</v>
      </c>
      <c r="E166" s="52"/>
      <c r="F166" s="52"/>
    </row>
    <row r="167">
      <c r="A167" s="18" t="s">
        <v>6101</v>
      </c>
      <c r="B167" s="20" t="s">
        <v>6102</v>
      </c>
      <c r="C167" s="22" t="s">
        <v>14</v>
      </c>
      <c r="D167" s="30" t="str">
        <f>HYPERLINK("https://youtu.be/EDo0dy4jcLQ?t=136","CHB+SYS")</f>
        <v>CHB+SYS</v>
      </c>
      <c r="E167" s="52"/>
      <c r="F167" s="52"/>
    </row>
    <row r="168">
      <c r="A168" s="18" t="s">
        <v>6103</v>
      </c>
      <c r="B168" s="20" t="s">
        <v>6104</v>
      </c>
      <c r="C168" s="22" t="s">
        <v>14</v>
      </c>
      <c r="D168" s="30" t="str">
        <f>HYPERLINK("https://www.youtube.com/watch?v=8YpAX4GItbQ","CHB+SYS")</f>
        <v>CHB+SYS</v>
      </c>
      <c r="E168" s="52"/>
      <c r="F168" s="52"/>
    </row>
    <row r="169">
      <c r="A169" s="18" t="s">
        <v>6105</v>
      </c>
      <c r="B169" s="20" t="s">
        <v>6106</v>
      </c>
      <c r="C169" s="22" t="s">
        <v>14</v>
      </c>
      <c r="D169" s="30" t="str">
        <f>HYPERLINK("https://youtu.be/8YpAX4GItbQ?t=31","CHB+SYS")</f>
        <v>CHB+SYS</v>
      </c>
      <c r="E169" s="52"/>
      <c r="F169" s="52"/>
    </row>
    <row r="170">
      <c r="A170" s="18" t="s">
        <v>6107</v>
      </c>
      <c r="B170" s="20" t="s">
        <v>6108</v>
      </c>
      <c r="C170" s="22" t="s">
        <v>14</v>
      </c>
      <c r="D170" s="30" t="str">
        <f>HYPERLINK("https://youtu.be/8YpAX4GItbQ?t=64","CHB+SYS")</f>
        <v>CHB+SYS</v>
      </c>
      <c r="E170" s="52"/>
      <c r="F170" s="52"/>
    </row>
    <row r="171">
      <c r="A171" s="18" t="s">
        <v>6109</v>
      </c>
      <c r="B171" s="20" t="s">
        <v>6110</v>
      </c>
      <c r="C171" s="22" t="s">
        <v>14</v>
      </c>
      <c r="D171" s="30" t="str">
        <f>HYPERLINK("https://youtu.be/8YpAX4GItbQ?t=99","CHB+SYS")</f>
        <v>CHB+SYS</v>
      </c>
      <c r="E171" s="52"/>
      <c r="F171" s="52"/>
    </row>
    <row r="172">
      <c r="A172" s="18" t="s">
        <v>6111</v>
      </c>
      <c r="B172" s="20" t="s">
        <v>6112</v>
      </c>
      <c r="C172" s="22" t="s">
        <v>14</v>
      </c>
      <c r="D172" s="30" t="str">
        <f>HYPERLINK("https://youtu.be/8YpAX4GItbQ?t=156","CHB+SYS")</f>
        <v>CHB+SYS</v>
      </c>
      <c r="E172" s="52"/>
      <c r="F172" s="52"/>
    </row>
    <row r="173">
      <c r="A173" s="18" t="s">
        <v>6113</v>
      </c>
      <c r="B173" s="20" t="s">
        <v>6114</v>
      </c>
      <c r="C173" s="22" t="s">
        <v>14</v>
      </c>
      <c r="D173" s="24"/>
      <c r="E173" s="24"/>
      <c r="F173" s="24"/>
    </row>
    <row r="174">
      <c r="A174" s="18" t="s">
        <v>6115</v>
      </c>
      <c r="B174" s="20" t="s">
        <v>6116</v>
      </c>
      <c r="C174" s="22" t="s">
        <v>14</v>
      </c>
      <c r="D174" s="24"/>
      <c r="E174" s="24"/>
      <c r="F174" s="24"/>
    </row>
    <row r="175">
      <c r="A175" s="18" t="s">
        <v>6117</v>
      </c>
      <c r="B175" s="20" t="s">
        <v>6118</v>
      </c>
      <c r="C175" s="22" t="s">
        <v>14</v>
      </c>
      <c r="D175" s="30" t="str">
        <f>HYPERLINK("https://youtu.be/4sUoqlpF4HE?t=336","XEL")</f>
        <v>XEL</v>
      </c>
      <c r="E175" s="52"/>
      <c r="F175" s="52"/>
    </row>
    <row r="176">
      <c r="A176" s="18" t="s">
        <v>6119</v>
      </c>
      <c r="B176" s="20" t="s">
        <v>6120</v>
      </c>
      <c r="C176" s="22" t="s">
        <v>14</v>
      </c>
      <c r="D176" s="24"/>
      <c r="E176" s="24"/>
      <c r="F176" s="24"/>
    </row>
    <row r="177">
      <c r="A177" s="18" t="s">
        <v>6121</v>
      </c>
      <c r="B177" s="20" t="s">
        <v>6122</v>
      </c>
      <c r="C177" s="22" t="s">
        <v>14</v>
      </c>
      <c r="D177" s="30" t="str">
        <f>HYPERLINK("https://www.youtube.com/watch?v=jEOq5kgJ3WY&amp;list=PLbU6uWaIKemqNvTeRxK-Ay6PRg9iwCKVi&amp;index=161&amp;t=0s","HIT+KOS")</f>
        <v>HIT+KOS</v>
      </c>
      <c r="E177" s="30" t="str">
        <f>HYPERLINK("https://www.twitch.tv/videos/115847904","GOL+MOL")</f>
        <v>GOL+MOL</v>
      </c>
      <c r="F177" s="52"/>
    </row>
    <row r="178">
      <c r="A178" s="18" t="s">
        <v>6123</v>
      </c>
      <c r="B178" s="20" t="s">
        <v>6124</v>
      </c>
      <c r="C178" s="22" t="s">
        <v>14</v>
      </c>
      <c r="D178" s="30" t="str">
        <f>HYPERLINK("https://youtu.be/D3J37XcaXqk?t=1s","CHB+SYS")</f>
        <v>CHB+SYS</v>
      </c>
      <c r="E178" s="24"/>
      <c r="F178" s="24"/>
    </row>
    <row r="179">
      <c r="A179" s="18" t="s">
        <v>6125</v>
      </c>
      <c r="B179" s="20" t="s">
        <v>6126</v>
      </c>
      <c r="C179" s="22" t="s">
        <v>14</v>
      </c>
      <c r="D179" s="30" t="str">
        <f>HYPERLINK("https://youtu.be/D3J37XcaXqk?t=18s","CHB+SYS")</f>
        <v>CHB+SYS</v>
      </c>
      <c r="E179" s="24"/>
      <c r="F179" s="24"/>
    </row>
    <row r="180">
      <c r="A180" s="18" t="s">
        <v>6127</v>
      </c>
      <c r="B180" s="20" t="s">
        <v>6128</v>
      </c>
      <c r="C180" s="22" t="s">
        <v>14</v>
      </c>
      <c r="D180" s="30" t="str">
        <f>HYPERLINK("https://youtu.be/D3J37XcaXqk?t=57s","CHB+SYS")</f>
        <v>CHB+SYS</v>
      </c>
      <c r="E180" s="24"/>
      <c r="F180" s="24"/>
    </row>
    <row r="181">
      <c r="A181" s="18" t="s">
        <v>6129</v>
      </c>
      <c r="B181" s="20" t="s">
        <v>6130</v>
      </c>
      <c r="C181" s="22" t="s">
        <v>14</v>
      </c>
      <c r="D181" s="30" t="str">
        <f>HYPERLINK("https://youtu.be/D3J37XcaXqk?t=1m28s","CHB+SYS")</f>
        <v>CHB+SYS</v>
      </c>
      <c r="E181" s="24"/>
      <c r="F181" s="24"/>
    </row>
    <row r="182">
      <c r="A182" s="18" t="s">
        <v>6131</v>
      </c>
      <c r="B182" s="20" t="s">
        <v>6132</v>
      </c>
      <c r="C182" s="22" t="s">
        <v>14</v>
      </c>
      <c r="D182" s="30" t="str">
        <f>HYPERLINK("https://youtu.be/D3J37XcaXqk?t=1m58s","CHB+SYS")</f>
        <v>CHB+SYS</v>
      </c>
      <c r="E182" s="24"/>
      <c r="F182" s="24"/>
    </row>
    <row r="183">
      <c r="A183" s="18" t="s">
        <v>6133</v>
      </c>
      <c r="B183" s="20" t="s">
        <v>6134</v>
      </c>
      <c r="C183" s="22" t="s">
        <v>14</v>
      </c>
      <c r="D183" s="30" t="str">
        <f>HYPERLINK("https://youtu.be/muGKmkleBeg","CHB+SYS")</f>
        <v>CHB+SYS</v>
      </c>
      <c r="E183" s="24"/>
      <c r="F183" s="24"/>
    </row>
    <row r="184">
      <c r="A184" s="18" t="s">
        <v>6135</v>
      </c>
      <c r="B184" s="20" t="s">
        <v>6136</v>
      </c>
      <c r="C184" s="22" t="s">
        <v>14</v>
      </c>
      <c r="D184" s="30" t="str">
        <f>HYPERLINK("https://youtu.be/muGKmkleBeg?t=15s","CHB+SYS")</f>
        <v>CHB+SYS</v>
      </c>
      <c r="E184" s="24"/>
      <c r="F184" s="24"/>
    </row>
    <row r="185">
      <c r="A185" s="18" t="s">
        <v>6137</v>
      </c>
      <c r="B185" s="20" t="s">
        <v>6138</v>
      </c>
      <c r="C185" s="22" t="s">
        <v>14</v>
      </c>
      <c r="D185" s="30" t="str">
        <f>HYPERLINK("https://youtu.be/muGKmkleBeg?t=1m34s","CHB+SYS")</f>
        <v>CHB+SYS</v>
      </c>
      <c r="E185" s="24"/>
      <c r="F185" s="24"/>
    </row>
    <row r="186">
      <c r="A186" s="18" t="s">
        <v>6139</v>
      </c>
      <c r="B186" s="20" t="s">
        <v>6140</v>
      </c>
      <c r="C186" s="22" t="s">
        <v>14</v>
      </c>
      <c r="D186" s="30" t="str">
        <f>HYPERLINK("https://youtu.be/muGKmkleBeg?t=2m14s","CHB+SYS")</f>
        <v>CHB+SYS</v>
      </c>
      <c r="E186" s="24"/>
      <c r="F186" s="24"/>
    </row>
    <row r="187">
      <c r="A187" s="18" t="s">
        <v>6141</v>
      </c>
      <c r="B187" s="20" t="s">
        <v>6142</v>
      </c>
      <c r="C187" s="22" t="s">
        <v>14</v>
      </c>
      <c r="D187" s="30" t="str">
        <f>HYPERLINK("https://youtu.be/muGKmkleBeg?t=2m42s","CHB+SYS")</f>
        <v>CHB+SYS</v>
      </c>
      <c r="E187" s="24"/>
      <c r="F187" s="24"/>
    </row>
    <row r="188">
      <c r="A188" s="18" t="s">
        <v>6143</v>
      </c>
      <c r="B188" s="20" t="s">
        <v>6144</v>
      </c>
      <c r="C188" s="22" t="s">
        <v>14</v>
      </c>
      <c r="D188" s="30" t="str">
        <f>HYPERLINK("https://youtu.be/5WUt6DVIID8","CHB+SYS")</f>
        <v>CHB+SYS</v>
      </c>
      <c r="E188" s="24"/>
      <c r="F188" s="24"/>
    </row>
    <row r="189">
      <c r="A189" s="18" t="s">
        <v>6145</v>
      </c>
      <c r="B189" s="20" t="s">
        <v>6146</v>
      </c>
      <c r="C189" s="22" t="s">
        <v>14</v>
      </c>
      <c r="D189" s="30" t="str">
        <f>HYPERLINK("https://youtu.be/5WUt6DVIID8?t=30s","CHB+SYS")</f>
        <v>CHB+SYS</v>
      </c>
      <c r="E189" s="24"/>
      <c r="F189" s="24"/>
    </row>
    <row r="190">
      <c r="A190" s="18" t="s">
        <v>6147</v>
      </c>
      <c r="B190" s="20" t="s">
        <v>6148</v>
      </c>
      <c r="C190" s="22" t="s">
        <v>14</v>
      </c>
      <c r="D190" s="30" t="str">
        <f>HYPERLINK("https://youtu.be/5WUt6DVIID8?t=1m14s","CHB+SYS")</f>
        <v>CHB+SYS</v>
      </c>
      <c r="E190" s="24"/>
      <c r="F190" s="24"/>
    </row>
    <row r="191">
      <c r="A191" s="18" t="s">
        <v>6149</v>
      </c>
      <c r="B191" s="20" t="s">
        <v>6150</v>
      </c>
      <c r="C191" s="22" t="s">
        <v>14</v>
      </c>
      <c r="D191" s="30" t="str">
        <f>HYPERLINK("https://youtu.be/5WUt6DVIID8?t=1m53s","CHB+SYS")</f>
        <v>CHB+SYS</v>
      </c>
      <c r="E191" s="24"/>
      <c r="F191" s="24"/>
    </row>
    <row r="192">
      <c r="A192" s="18" t="s">
        <v>6151</v>
      </c>
      <c r="B192" s="20" t="s">
        <v>6152</v>
      </c>
      <c r="C192" s="22" t="s">
        <v>14</v>
      </c>
      <c r="D192" s="30" t="str">
        <f>HYPERLINK("https://youtu.be/5WUt6DVIID8?t=2m23s","CHB+SYS")</f>
        <v>CHB+SYS</v>
      </c>
      <c r="E192" s="24"/>
      <c r="F192" s="24"/>
    </row>
    <row r="193">
      <c r="A193" s="18" t="s">
        <v>6153</v>
      </c>
      <c r="B193" s="20" t="s">
        <v>6154</v>
      </c>
      <c r="C193" s="22" t="s">
        <v>14</v>
      </c>
      <c r="D193" s="30" t="str">
        <f>HYPERLINK("https://youtu.be/Tg38Kp0joSI","CHB+SYS")</f>
        <v>CHB+SYS</v>
      </c>
      <c r="E193" s="24"/>
      <c r="F193" s="24"/>
    </row>
    <row r="194">
      <c r="A194" s="18" t="s">
        <v>6155</v>
      </c>
      <c r="B194" s="20" t="s">
        <v>6156</v>
      </c>
      <c r="C194" s="22" t="s">
        <v>14</v>
      </c>
      <c r="D194" s="30" t="str">
        <f>HYPERLINK("https://youtu.be/Tg38Kp0joSI?t=26s","CHB+SYS")</f>
        <v>CHB+SYS</v>
      </c>
      <c r="E194" s="24"/>
      <c r="F194" s="24"/>
    </row>
    <row r="195">
      <c r="A195" s="18" t="s">
        <v>6157</v>
      </c>
      <c r="B195" s="20" t="s">
        <v>6158</v>
      </c>
      <c r="C195" s="22" t="s">
        <v>14</v>
      </c>
      <c r="D195" s="30" t="str">
        <f>HYPERLINK("https://youtu.be/Tg38Kp0joSI?t=1m41s","CHB+SYS")</f>
        <v>CHB+SYS</v>
      </c>
      <c r="E195" s="24"/>
      <c r="F195" s="24"/>
    </row>
    <row r="196">
      <c r="A196" s="18" t="s">
        <v>6159</v>
      </c>
      <c r="B196" s="20" t="s">
        <v>6160</v>
      </c>
      <c r="C196" s="22" t="s">
        <v>14</v>
      </c>
      <c r="D196" s="30" t="str">
        <f>HYPERLINK("https://youtu.be/Tg38Kp0joSI?t=2m11s","CHB+SYS")</f>
        <v>CHB+SYS</v>
      </c>
      <c r="E196" s="24"/>
      <c r="F196" s="24"/>
    </row>
    <row r="197">
      <c r="A197" s="18" t="s">
        <v>6161</v>
      </c>
      <c r="B197" s="20" t="s">
        <v>6162</v>
      </c>
      <c r="C197" s="22" t="s">
        <v>14</v>
      </c>
      <c r="D197" s="30" t="str">
        <f>HYPERLINK("https://youtu.be/Tg38Kp0joSI?t=2m53s","CHB+SYS")</f>
        <v>CHB+SYS</v>
      </c>
      <c r="E197" s="24"/>
      <c r="F197" s="24"/>
    </row>
    <row r="198">
      <c r="A198" s="18" t="s">
        <v>6163</v>
      </c>
      <c r="B198" s="20" t="s">
        <v>6164</v>
      </c>
      <c r="C198" s="22" t="s">
        <v>14</v>
      </c>
      <c r="D198" s="52"/>
      <c r="E198" s="24"/>
      <c r="F198" s="24"/>
    </row>
    <row r="199">
      <c r="A199" s="18" t="s">
        <v>6165</v>
      </c>
      <c r="B199" s="20" t="s">
        <v>6166</v>
      </c>
      <c r="C199" s="22" t="s">
        <v>14</v>
      </c>
      <c r="D199" s="24"/>
      <c r="E199" s="24"/>
      <c r="F199" s="24"/>
    </row>
    <row r="200">
      <c r="A200" s="18" t="s">
        <v>6167</v>
      </c>
      <c r="B200" s="20" t="s">
        <v>6168</v>
      </c>
      <c r="C200" s="22" t="s">
        <v>14</v>
      </c>
      <c r="D200" s="24"/>
      <c r="E200" s="24"/>
      <c r="F200" s="24"/>
    </row>
    <row r="201">
      <c r="A201" s="18" t="s">
        <v>6169</v>
      </c>
      <c r="B201" s="20" t="s">
        <v>6170</v>
      </c>
      <c r="C201" s="22" t="s">
        <v>14</v>
      </c>
      <c r="D201" s="24"/>
      <c r="E201" s="24"/>
      <c r="F201" s="24"/>
    </row>
    <row r="202">
      <c r="A202" s="18" t="s">
        <v>6171</v>
      </c>
      <c r="B202" s="20" t="s">
        <v>6172</v>
      </c>
      <c r="C202" s="22" t="s">
        <v>14</v>
      </c>
      <c r="D202" s="24"/>
      <c r="E202" s="24"/>
      <c r="F202" s="24"/>
    </row>
    <row r="203">
      <c r="A203" s="18" t="s">
        <v>6173</v>
      </c>
      <c r="B203" s="20" t="s">
        <v>6174</v>
      </c>
      <c r="C203" s="22" t="s">
        <v>14</v>
      </c>
      <c r="D203" s="30" t="str">
        <f>HYPERLINK("https://youtu.be/rjVNDnwpi68","CHB+SYS")</f>
        <v>CHB+SYS</v>
      </c>
      <c r="E203" s="24"/>
      <c r="F203" s="24"/>
    </row>
    <row r="204">
      <c r="A204" s="18" t="s">
        <v>6175</v>
      </c>
      <c r="B204" s="20" t="s">
        <v>6176</v>
      </c>
      <c r="C204" s="22" t="s">
        <v>14</v>
      </c>
      <c r="D204" s="30" t="str">
        <f>HYPERLINK("https://youtu.be/rjVNDnwpi68?t=20s","CHB+SYS")</f>
        <v>CHB+SYS</v>
      </c>
      <c r="E204" s="24"/>
      <c r="F204" s="24"/>
    </row>
    <row r="205">
      <c r="A205" s="18" t="s">
        <v>6177</v>
      </c>
      <c r="B205" s="20" t="s">
        <v>6178</v>
      </c>
      <c r="C205" s="22" t="s">
        <v>14</v>
      </c>
      <c r="D205" s="30" t="str">
        <f>HYPERLINK("https://youtu.be/rjVNDnwpi68?t=1m12s","CHB+SYS")</f>
        <v>CHB+SYS</v>
      </c>
      <c r="E205" s="24"/>
      <c r="F205" s="24"/>
    </row>
    <row r="206">
      <c r="A206" s="18" t="s">
        <v>6179</v>
      </c>
      <c r="B206" s="20" t="s">
        <v>6180</v>
      </c>
      <c r="C206" s="22" t="s">
        <v>14</v>
      </c>
      <c r="D206" s="30" t="str">
        <f>HYPERLINK("https://youtu.be/rjVNDnwpi68?t=1m56s","CHB+SYS")</f>
        <v>CHB+SYS</v>
      </c>
      <c r="E206" s="24"/>
      <c r="F206" s="24"/>
    </row>
    <row r="207">
      <c r="A207" s="18" t="s">
        <v>6181</v>
      </c>
      <c r="B207" s="20" t="s">
        <v>1500</v>
      </c>
      <c r="C207" s="22" t="s">
        <v>14</v>
      </c>
      <c r="D207" s="30" t="str">
        <f>HYPERLINK("https://youtu.be/rjVNDnwpi68?t=2m36s","CHB+SYS")</f>
        <v>CHB+SYS</v>
      </c>
      <c r="E207" s="24"/>
      <c r="F207" s="24"/>
    </row>
    <row r="208">
      <c r="A208" s="18" t="s">
        <v>6182</v>
      </c>
      <c r="B208" s="20" t="s">
        <v>6183</v>
      </c>
      <c r="C208" s="22" t="s">
        <v>14</v>
      </c>
      <c r="D208" s="30" t="str">
        <f>HYPERLINK("https://youtu.be/_1XaXIZhJDk","CHB+SYS")</f>
        <v>CHB+SYS</v>
      </c>
      <c r="E208" s="24"/>
      <c r="F208" s="24"/>
    </row>
    <row r="209">
      <c r="A209" s="18" t="s">
        <v>6184</v>
      </c>
      <c r="B209" s="20" t="s">
        <v>6185</v>
      </c>
      <c r="C209" s="22" t="s">
        <v>14</v>
      </c>
      <c r="D209" s="30" t="str">
        <f>HYPERLINK("https://youtu.be/_1XaXIZhJDk?t=51s","CHB+SYS")</f>
        <v>CHB+SYS</v>
      </c>
      <c r="E209" s="24"/>
      <c r="F209" s="24"/>
    </row>
    <row r="210">
      <c r="A210" s="18" t="s">
        <v>6186</v>
      </c>
      <c r="B210" s="20" t="s">
        <v>6187</v>
      </c>
      <c r="C210" s="22" t="s">
        <v>14</v>
      </c>
      <c r="D210" s="30" t="str">
        <f>HYPERLINK("https://youtu.be/_1XaXIZhJDk?t=1m7s","CHB+SYS")</f>
        <v>CHB+SYS</v>
      </c>
      <c r="E210" s="24"/>
      <c r="F210" s="24"/>
    </row>
    <row r="211">
      <c r="A211" s="18" t="s">
        <v>6188</v>
      </c>
      <c r="B211" s="20" t="s">
        <v>6189</v>
      </c>
      <c r="C211" s="22" t="s">
        <v>14</v>
      </c>
      <c r="D211" s="30" t="str">
        <f>HYPERLINK("https://youtu.be/_1XaXIZhJDk?t=1m56s","CHB+SYS")</f>
        <v>CHB+SYS</v>
      </c>
      <c r="E211" s="24"/>
      <c r="F211" s="24"/>
    </row>
    <row r="212">
      <c r="A212" s="18" t="s">
        <v>6190</v>
      </c>
      <c r="B212" s="20" t="s">
        <v>6191</v>
      </c>
      <c r="C212" s="22" t="s">
        <v>14</v>
      </c>
      <c r="D212" s="30" t="str">
        <f>HYPERLINK("https://youtu.be/_1XaXIZhJDk?t=2m11s","CHB+SYS")</f>
        <v>CHB+SYS</v>
      </c>
      <c r="E212" s="24"/>
      <c r="F212" s="24"/>
    </row>
    <row r="213">
      <c r="A213" s="18" t="s">
        <v>6192</v>
      </c>
      <c r="B213" s="20" t="s">
        <v>6193</v>
      </c>
      <c r="C213" s="22" t="s">
        <v>14</v>
      </c>
      <c r="D213" s="30" t="str">
        <f>HYPERLINK("https://youtu.be/Vhq6Bo0hDuM","CHB+SYS")</f>
        <v>CHB+SYS</v>
      </c>
      <c r="E213" s="24"/>
      <c r="F213" s="24"/>
    </row>
    <row r="214">
      <c r="A214" s="18" t="s">
        <v>6194</v>
      </c>
      <c r="B214" s="20" t="s">
        <v>6195</v>
      </c>
      <c r="C214" s="22" t="s">
        <v>14</v>
      </c>
      <c r="D214" s="30" t="str">
        <f>HYPERLINK("https://youtu.be/Vhq6Bo0hDuM?t=20s","CHB+SYS")</f>
        <v>CHB+SYS</v>
      </c>
      <c r="E214" s="24"/>
      <c r="F214" s="24"/>
    </row>
    <row r="215">
      <c r="A215" s="18" t="s">
        <v>6196</v>
      </c>
      <c r="B215" s="20" t="s">
        <v>6197</v>
      </c>
      <c r="C215" s="22" t="s">
        <v>14</v>
      </c>
      <c r="D215" s="30" t="str">
        <f>HYPERLINK("https://youtu.be/Vhq6Bo0hDuM?t=52s","CHB+SYS")</f>
        <v>CHB+SYS</v>
      </c>
      <c r="E215" s="24"/>
      <c r="F215" s="24"/>
    </row>
    <row r="216">
      <c r="A216" s="18" t="s">
        <v>6198</v>
      </c>
      <c r="B216" s="20" t="s">
        <v>6199</v>
      </c>
      <c r="C216" s="22" t="s">
        <v>14</v>
      </c>
      <c r="D216" s="30" t="str">
        <f>HYPERLINK("https://youtu.be/Vhq6Bo0hDuM?t=1m30s","CHB+SYS")</f>
        <v>CHB+SYS</v>
      </c>
      <c r="E216" s="24"/>
      <c r="F216" s="24"/>
    </row>
    <row r="217">
      <c r="A217" s="18" t="s">
        <v>6200</v>
      </c>
      <c r="B217" s="20" t="s">
        <v>6201</v>
      </c>
      <c r="C217" s="22" t="s">
        <v>14</v>
      </c>
      <c r="D217" s="30" t="str">
        <f>HYPERLINK("https://youtu.be/Vhq6Bo0hDuM?t=2m13s","CHB+SYS")</f>
        <v>CHB+SYS</v>
      </c>
      <c r="E217" s="24"/>
      <c r="F217" s="24"/>
    </row>
    <row r="218">
      <c r="A218" s="18" t="s">
        <v>6202</v>
      </c>
      <c r="B218" s="20" t="s">
        <v>6203</v>
      </c>
      <c r="C218" s="22" t="s">
        <v>14</v>
      </c>
      <c r="D218" s="30" t="str">
        <f>HYPERLINK("https://youtu.be/3Q8cJcQotMg?t=2s","CHB+SYS")</f>
        <v>CHB+SYS</v>
      </c>
      <c r="E218" s="24"/>
      <c r="F218" s="24"/>
    </row>
    <row r="219">
      <c r="A219" s="18" t="s">
        <v>6204</v>
      </c>
      <c r="B219" s="20" t="s">
        <v>6205</v>
      </c>
      <c r="C219" s="22" t="s">
        <v>14</v>
      </c>
      <c r="D219" s="30" t="str">
        <f>HYPERLINK("https://youtu.be/3Q8cJcQotMg?t=34s","CHB+SYS")</f>
        <v>CHB+SYS</v>
      </c>
      <c r="E219" s="24"/>
      <c r="F219" s="24"/>
    </row>
    <row r="220">
      <c r="A220" s="18" t="s">
        <v>6206</v>
      </c>
      <c r="B220" s="20" t="s">
        <v>6207</v>
      </c>
      <c r="C220" s="22" t="s">
        <v>14</v>
      </c>
      <c r="D220" s="30" t="str">
        <f>HYPERLINK("https://youtu.be/3Q8cJcQotMg?t=1m9s","CHB+SYS")</f>
        <v>CHB+SYS</v>
      </c>
      <c r="E220" s="24"/>
      <c r="F220" s="24"/>
    </row>
    <row r="221">
      <c r="A221" s="18" t="s">
        <v>6208</v>
      </c>
      <c r="B221" s="20" t="s">
        <v>6209</v>
      </c>
      <c r="C221" s="22" t="s">
        <v>14</v>
      </c>
      <c r="D221" s="30" t="str">
        <f>HYPERLINK("https://youtu.be/3Q8cJcQotMg?t=1m55s","CHB+SYS")</f>
        <v>CHB+SYS</v>
      </c>
      <c r="E221" s="24"/>
      <c r="F221" s="24"/>
    </row>
    <row r="222">
      <c r="A222" s="18" t="s">
        <v>6210</v>
      </c>
      <c r="B222" s="20" t="s">
        <v>6211</v>
      </c>
      <c r="C222" s="22" t="s">
        <v>14</v>
      </c>
      <c r="D222" s="30" t="str">
        <f>HYPERLINK("https://youtu.be/3Q8cJcQotMg?t=2m13s","CHB+SYS")</f>
        <v>CHB+SYS</v>
      </c>
      <c r="E222" s="24"/>
      <c r="F222" s="24"/>
    </row>
    <row r="223">
      <c r="A223" s="18" t="s">
        <v>6212</v>
      </c>
      <c r="B223" s="20" t="s">
        <v>6213</v>
      </c>
      <c r="C223" s="22" t="s">
        <v>14</v>
      </c>
      <c r="D223" s="24"/>
      <c r="E223" s="24"/>
      <c r="F223" s="24"/>
    </row>
    <row r="224">
      <c r="A224" s="18" t="s">
        <v>6214</v>
      </c>
      <c r="B224" s="20" t="s">
        <v>6215</v>
      </c>
      <c r="C224" s="22" t="s">
        <v>14</v>
      </c>
      <c r="D224" s="30" t="str">
        <f>HYPERLINK("https://youtu.be/4sUoqlpF4HE?t=372","XEL")</f>
        <v>XEL</v>
      </c>
      <c r="E224" s="52"/>
      <c r="F224" s="52"/>
    </row>
    <row r="225">
      <c r="A225" s="18" t="s">
        <v>6216</v>
      </c>
      <c r="B225" s="20" t="s">
        <v>6217</v>
      </c>
      <c r="C225" s="22" t="s">
        <v>14</v>
      </c>
      <c r="D225" s="30" t="str">
        <f>HYPERLINK("https://youtu.be/4sUoqlpF4HE?t=1038","XEL")</f>
        <v>XEL</v>
      </c>
      <c r="E225" s="24"/>
      <c r="F225" s="52"/>
    </row>
    <row r="226">
      <c r="A226" s="18" t="s">
        <v>6218</v>
      </c>
      <c r="B226" s="20" t="s">
        <v>6219</v>
      </c>
      <c r="C226" s="22" t="s">
        <v>14</v>
      </c>
      <c r="D226" s="24"/>
      <c r="E226" s="24"/>
      <c r="F226" s="24"/>
    </row>
    <row r="227">
      <c r="A227" s="18" t="s">
        <v>6220</v>
      </c>
      <c r="B227" s="20" t="s">
        <v>6221</v>
      </c>
      <c r="C227" s="22" t="s">
        <v>14</v>
      </c>
      <c r="D227" s="24"/>
      <c r="E227" s="24"/>
      <c r="F227" s="24"/>
    </row>
    <row r="228">
      <c r="A228" s="18" t="s">
        <v>6222</v>
      </c>
      <c r="B228" s="20" t="s">
        <v>6223</v>
      </c>
      <c r="C228" s="22" t="s">
        <v>14</v>
      </c>
      <c r="D228" s="30" t="str">
        <f>HYPERLINK("https://youtu.be/qzNX1XfHCyI","CHB+SYS")</f>
        <v>CHB+SYS</v>
      </c>
      <c r="E228" s="24"/>
      <c r="F228" s="24"/>
    </row>
    <row r="229">
      <c r="A229" s="18" t="s">
        <v>6224</v>
      </c>
      <c r="B229" s="20" t="s">
        <v>6225</v>
      </c>
      <c r="C229" s="22" t="s">
        <v>14</v>
      </c>
      <c r="D229" s="30" t="str">
        <f>HYPERLINK("https://youtu.be/qzNX1XfHCyI?t=32s","CHB+SYS")</f>
        <v>CHB+SYS</v>
      </c>
      <c r="E229" s="24"/>
      <c r="F229" s="24"/>
    </row>
    <row r="230">
      <c r="A230" s="18" t="s">
        <v>6226</v>
      </c>
      <c r="B230" s="20" t="s">
        <v>6227</v>
      </c>
      <c r="C230" s="22" t="s">
        <v>14</v>
      </c>
      <c r="D230" s="30" t="str">
        <f>HYPERLINK("https://youtu.be/qzNX1XfHCyI?t=45s","CHB+SYS")</f>
        <v>CHB+SYS</v>
      </c>
      <c r="E230" s="24"/>
      <c r="F230" s="24"/>
    </row>
    <row r="231">
      <c r="A231" s="18" t="s">
        <v>6228</v>
      </c>
      <c r="B231" s="20" t="s">
        <v>6229</v>
      </c>
      <c r="C231" s="22" t="s">
        <v>14</v>
      </c>
      <c r="D231" s="30" t="str">
        <f>HYPERLINK("https://youtu.be/qzNX1XfHCyI?t=1m32s","CHB+SYS")</f>
        <v>CHB+SYS</v>
      </c>
      <c r="E231" s="24"/>
      <c r="F231" s="24"/>
    </row>
    <row r="232">
      <c r="A232" s="18" t="s">
        <v>6230</v>
      </c>
      <c r="B232" s="20" t="s">
        <v>6231</v>
      </c>
      <c r="C232" s="22" t="s">
        <v>14</v>
      </c>
      <c r="D232" s="30" t="str">
        <f>HYPERLINK("https://youtu.be/qzNX1XfHCyI?t=2m25s","CHB+SYS")</f>
        <v>CHB+SYS</v>
      </c>
      <c r="E232" s="24"/>
      <c r="F232" s="24"/>
    </row>
    <row r="233">
      <c r="A233" s="18" t="s">
        <v>6232</v>
      </c>
      <c r="B233" s="20" t="s">
        <v>6233</v>
      </c>
      <c r="C233" s="22" t="s">
        <v>14</v>
      </c>
      <c r="D233" s="30" t="str">
        <f>HYPERLINK("https://youtu.be/M9_nf7caTjk","CHB+SYS")</f>
        <v>CHB+SYS</v>
      </c>
      <c r="E233" s="24"/>
      <c r="F233" s="24"/>
    </row>
    <row r="234">
      <c r="A234" s="18" t="s">
        <v>6234</v>
      </c>
      <c r="B234" s="20" t="s">
        <v>6235</v>
      </c>
      <c r="C234" s="22" t="s">
        <v>14</v>
      </c>
      <c r="D234" s="30" t="str">
        <f>HYPERLINK("https://youtu.be/M9_nf7caTjk?t=14s","CHB+SYS")</f>
        <v>CHB+SYS</v>
      </c>
      <c r="E234" s="24"/>
      <c r="F234" s="24"/>
    </row>
    <row r="235">
      <c r="A235" s="18" t="s">
        <v>6236</v>
      </c>
      <c r="B235" s="20" t="s">
        <v>6237</v>
      </c>
      <c r="C235" s="22" t="s">
        <v>14</v>
      </c>
      <c r="D235" s="30" t="str">
        <f>HYPERLINK("https://youtu.be/M9_nf7caTjk?t=44s","CHB+SYS")</f>
        <v>CHB+SYS</v>
      </c>
      <c r="E235" s="24"/>
      <c r="F235" s="24"/>
    </row>
    <row r="236">
      <c r="A236" s="18" t="s">
        <v>6238</v>
      </c>
      <c r="B236" s="20" t="s">
        <v>6239</v>
      </c>
      <c r="C236" s="22" t="s">
        <v>14</v>
      </c>
      <c r="D236" s="30" t="str">
        <f>HYPERLINK("https://youtu.be/M9_nf7caTjk?t=1m17s","CHB+SYS")</f>
        <v>CHB+SYS</v>
      </c>
      <c r="E236" s="24"/>
      <c r="F236" s="24"/>
    </row>
    <row r="237">
      <c r="A237" s="18" t="s">
        <v>6240</v>
      </c>
      <c r="B237" s="20" t="s">
        <v>6241</v>
      </c>
      <c r="C237" s="22" t="s">
        <v>14</v>
      </c>
      <c r="D237" s="30" t="str">
        <f>HYPERLINK("https://youtu.be/M9_nf7caTjk?t=2m8s","CHB+SYS")</f>
        <v>CHB+SYS</v>
      </c>
      <c r="E237" s="30" t="str">
        <f>HYPERLINK("https://youtu.be/4sUoqlpF4HE?t=527","XEL")</f>
        <v>XEL</v>
      </c>
      <c r="F237" s="52"/>
    </row>
    <row r="238">
      <c r="A238" s="18" t="s">
        <v>6242</v>
      </c>
      <c r="B238" s="20" t="s">
        <v>6243</v>
      </c>
      <c r="C238" s="22" t="s">
        <v>14</v>
      </c>
      <c r="D238" s="30" t="str">
        <f>HYPERLINK("https://youtu.be/XVWK9De5KT4","CHB+SYS")</f>
        <v>CHB+SYS</v>
      </c>
      <c r="E238" s="24"/>
      <c r="F238" s="24"/>
    </row>
    <row r="239">
      <c r="A239" s="18" t="s">
        <v>6244</v>
      </c>
      <c r="B239" s="20" t="s">
        <v>6245</v>
      </c>
      <c r="C239" s="22" t="s">
        <v>14</v>
      </c>
      <c r="D239" s="30" t="str">
        <f>HYPERLINK("https://youtu.be/XVWK9De5KT4?t=25s","CHB+SYS")</f>
        <v>CHB+SYS</v>
      </c>
      <c r="E239" s="24"/>
      <c r="F239" s="24"/>
    </row>
    <row r="240">
      <c r="A240" s="18" t="s">
        <v>6246</v>
      </c>
      <c r="B240" s="20" t="s">
        <v>6247</v>
      </c>
      <c r="C240" s="22" t="s">
        <v>14</v>
      </c>
      <c r="D240" s="30" t="str">
        <f>HYPERLINK("https://youtu.be/XVWK9De5KT4?t=2m","CHB+SYS")</f>
        <v>CHB+SYS</v>
      </c>
      <c r="E240" s="24"/>
      <c r="F240" s="24"/>
    </row>
    <row r="241">
      <c r="A241" s="18" t="s">
        <v>6248</v>
      </c>
      <c r="B241" s="20" t="s">
        <v>6249</v>
      </c>
      <c r="C241" s="22" t="s">
        <v>14</v>
      </c>
      <c r="D241" s="30" t="str">
        <f>HYPERLINK("https://youtu.be/XVWK9De5KT4?t=2m38s","CHB+SYS")</f>
        <v>CHB+SYS</v>
      </c>
      <c r="E241" s="24"/>
      <c r="F241" s="24"/>
    </row>
    <row r="242">
      <c r="A242" s="18" t="s">
        <v>6250</v>
      </c>
      <c r="B242" s="20" t="s">
        <v>6251</v>
      </c>
      <c r="C242" s="22" t="s">
        <v>14</v>
      </c>
      <c r="D242" s="30" t="str">
        <f>HYPERLINK("https://youtu.be/XVWK9De5KT4?t=3m30s","CHB+SYS")</f>
        <v>CHB+SYS</v>
      </c>
      <c r="E242" s="24"/>
      <c r="F242" s="24"/>
    </row>
    <row r="243">
      <c r="A243" s="18" t="s">
        <v>6252</v>
      </c>
      <c r="B243" s="20" t="s">
        <v>6253</v>
      </c>
      <c r="C243" s="22" t="s">
        <v>14</v>
      </c>
      <c r="D243" s="30" t="str">
        <f>HYPERLINK("https://youtu.be/s9d5-NM2B3s","CHB+SYS")</f>
        <v>CHB+SYS</v>
      </c>
      <c r="E243" s="24"/>
      <c r="F243" s="24"/>
    </row>
    <row r="244">
      <c r="A244" s="18" t="s">
        <v>6254</v>
      </c>
      <c r="B244" s="20" t="s">
        <v>6255</v>
      </c>
      <c r="C244" s="22" t="s">
        <v>14</v>
      </c>
      <c r="D244" s="30" t="str">
        <f>HYPERLINK("https://youtu.be/s9d5-NM2B3s?t=19s","CHB+SYS")</f>
        <v>CHB+SYS</v>
      </c>
      <c r="E244" s="24"/>
      <c r="F244" s="24"/>
    </row>
    <row r="245">
      <c r="A245" s="18" t="s">
        <v>6256</v>
      </c>
      <c r="B245" s="20" t="s">
        <v>6257</v>
      </c>
      <c r="C245" s="22" t="s">
        <v>14</v>
      </c>
      <c r="D245" s="30" t="str">
        <f>HYPERLINK("https://youtu.be/s9d5-NM2B3s?t=1m14s","CHB+SYS")</f>
        <v>CHB+SYS</v>
      </c>
      <c r="E245" s="30" t="str">
        <f>HYPERLINK("https://www.twitch.tv/videos/87076478","XEL+???")</f>
        <v>XEL+???</v>
      </c>
      <c r="F245" s="30" t="str">
        <f>HYPERLINK("https://www.twitch.tv/videos/115838412","GOL+MOL")</f>
        <v>GOL+MOL</v>
      </c>
    </row>
    <row r="246">
      <c r="A246" s="18" t="s">
        <v>6258</v>
      </c>
      <c r="B246" s="20" t="s">
        <v>6259</v>
      </c>
      <c r="C246" s="22" t="s">
        <v>14</v>
      </c>
      <c r="D246" s="30" t="str">
        <f>HYPERLINK("https://youtu.be/s9d5-NM2B3s?t=1m59s","CHB+SYS")</f>
        <v>CHB+SYS</v>
      </c>
      <c r="E246" s="30" t="str">
        <f>HYPERLINK("https://youtu.be/4sUoqlpF4HE?t=1445","XEL")</f>
        <v>XEL</v>
      </c>
      <c r="F246" s="52"/>
    </row>
    <row r="247">
      <c r="A247" s="18" t="s">
        <v>6260</v>
      </c>
      <c r="B247" s="20" t="s">
        <v>6261</v>
      </c>
      <c r="C247" s="22" t="s">
        <v>14</v>
      </c>
      <c r="D247" s="30" t="str">
        <f>HYPERLINK("https://youtu.be/s9d5-NM2B3s?t=2m20s","CHB+SYS")</f>
        <v>CHB+SYS</v>
      </c>
      <c r="E247" s="24"/>
      <c r="F247" s="24"/>
    </row>
    <row r="248">
      <c r="A248" s="18" t="s">
        <v>6262</v>
      </c>
      <c r="B248" s="20" t="s">
        <v>6263</v>
      </c>
      <c r="C248" s="22" t="s">
        <v>14</v>
      </c>
      <c r="D248" s="24"/>
      <c r="E248" s="24"/>
      <c r="F248" s="24"/>
    </row>
    <row r="249">
      <c r="A249" s="18" t="s">
        <v>6264</v>
      </c>
      <c r="B249" s="20" t="s">
        <v>6265</v>
      </c>
      <c r="C249" s="22" t="s">
        <v>14</v>
      </c>
      <c r="D249" s="24"/>
      <c r="E249" s="24"/>
      <c r="F249" s="24"/>
    </row>
    <row r="250">
      <c r="A250" s="18" t="s">
        <v>6266</v>
      </c>
      <c r="B250" s="20" t="s">
        <v>6267</v>
      </c>
      <c r="C250" s="22" t="s">
        <v>14</v>
      </c>
      <c r="D250" s="24"/>
      <c r="E250" s="30" t="str">
        <f>HYPERLINK("https://youtu.be/4sUoqlpF4HE?t=271","XEL")</f>
        <v>XEL</v>
      </c>
      <c r="F250" s="52"/>
    </row>
    <row r="251">
      <c r="A251" s="18" t="s">
        <v>6268</v>
      </c>
      <c r="B251" s="20" t="s">
        <v>6269</v>
      </c>
      <c r="C251" s="22" t="s">
        <v>14</v>
      </c>
      <c r="D251" s="30" t="str">
        <f>HYPERLINK("https://www.youtube.com/watch?v=1uEGK-jMc9w&amp;list=PLbU6uWaIKemqNvTeRxK-Ay6PRg9iwCKVi&amp;index=162&amp;t=0s","HIT+KOS")</f>
        <v>HIT+KOS</v>
      </c>
      <c r="E251" s="30" t="str">
        <f>HYPERLINK("https://www.twitch.tv/videos/115839288","GOL+MOL")</f>
        <v>GOL+MOL</v>
      </c>
      <c r="F251" s="52"/>
    </row>
    <row r="252">
      <c r="A252" s="18" t="s">
        <v>6270</v>
      </c>
      <c r="B252" s="20" t="s">
        <v>6271</v>
      </c>
      <c r="C252" s="22" t="s">
        <v>14</v>
      </c>
      <c r="D252" s="30" t="str">
        <f>HYPERLINK("https://www.youtube.com/watch?v=PPwM6VqEgtU&amp;list=PLbU6uWaIKemqNvTeRxK-Ay6PRg9iwCKVi&amp;index=163&amp;t=0s","HIT+KOS")</f>
        <v>HIT+KOS</v>
      </c>
      <c r="E252" s="30" t="str">
        <f>HYPERLINK("https://www.twitch.tv/videos/115840206","GOL+MOL")</f>
        <v>GOL+MOL</v>
      </c>
      <c r="F252" s="52"/>
    </row>
    <row r="253">
      <c r="A253" s="18" t="s">
        <v>6272</v>
      </c>
      <c r="B253" s="20" t="s">
        <v>6273</v>
      </c>
      <c r="C253" s="22" t="s">
        <v>14</v>
      </c>
      <c r="D253" s="24"/>
      <c r="E253" s="24"/>
      <c r="F253" s="24"/>
    </row>
    <row r="254">
      <c r="A254" s="18" t="s">
        <v>6274</v>
      </c>
      <c r="B254" s="20" t="s">
        <v>6275</v>
      </c>
      <c r="C254" s="22" t="s">
        <v>14</v>
      </c>
      <c r="D254" s="24"/>
      <c r="E254" s="24"/>
      <c r="F254" s="24"/>
    </row>
    <row r="255">
      <c r="A255" s="18" t="s">
        <v>6276</v>
      </c>
      <c r="B255" s="20" t="s">
        <v>6277</v>
      </c>
      <c r="C255" s="22" t="s">
        <v>14</v>
      </c>
      <c r="D255" s="24"/>
      <c r="E255" s="24"/>
      <c r="F255" s="24"/>
    </row>
    <row r="256">
      <c r="A256" s="18" t="s">
        <v>6278</v>
      </c>
      <c r="B256" s="20" t="s">
        <v>6279</v>
      </c>
      <c r="C256" s="22" t="s">
        <v>14</v>
      </c>
      <c r="D256" s="24"/>
      <c r="E256" s="24"/>
      <c r="F256" s="24"/>
    </row>
    <row r="257">
      <c r="A257" s="18" t="s">
        <v>6280</v>
      </c>
      <c r="B257" s="20" t="s">
        <v>6281</v>
      </c>
      <c r="C257" s="22" t="s">
        <v>14</v>
      </c>
      <c r="D257" s="24"/>
      <c r="E257" s="24"/>
      <c r="F257" s="24"/>
    </row>
    <row r="258">
      <c r="A258" s="18" t="s">
        <v>6282</v>
      </c>
      <c r="B258" s="20" t="s">
        <v>6283</v>
      </c>
      <c r="C258" s="22" t="s">
        <v>14</v>
      </c>
      <c r="D258" s="24"/>
      <c r="E258" s="24"/>
      <c r="F258" s="24"/>
    </row>
    <row r="259">
      <c r="A259" s="18" t="s">
        <v>6284</v>
      </c>
      <c r="B259" s="20" t="s">
        <v>3641</v>
      </c>
      <c r="C259" s="22" t="s">
        <v>14</v>
      </c>
      <c r="D259" s="24"/>
      <c r="E259" s="24"/>
      <c r="F259" s="24"/>
    </row>
    <row r="260">
      <c r="A260" s="18" t="s">
        <v>6285</v>
      </c>
      <c r="B260" s="20" t="s">
        <v>6286</v>
      </c>
      <c r="C260" s="22" t="s">
        <v>14</v>
      </c>
      <c r="D260" s="30" t="str">
        <f>HYPERLINK("https://youtu.be/4sUoqlpF4HE?t=30","XEL")</f>
        <v>XEL</v>
      </c>
      <c r="E260" s="52"/>
      <c r="F260" s="52"/>
    </row>
    <row r="261">
      <c r="A261" s="18" t="s">
        <v>6287</v>
      </c>
      <c r="B261" s="20" t="s">
        <v>6288</v>
      </c>
      <c r="C261" s="22" t="s">
        <v>14</v>
      </c>
      <c r="D261" s="24"/>
      <c r="E261" s="24"/>
      <c r="F261" s="24"/>
    </row>
    <row r="262">
      <c r="A262" s="18" t="s">
        <v>6289</v>
      </c>
      <c r="B262" s="20" t="s">
        <v>6290</v>
      </c>
      <c r="C262" s="22" t="s">
        <v>14</v>
      </c>
      <c r="D262" s="30" t="str">
        <f>HYPERLINK("https://youtu.be/4sUoqlpF4HE?t=440","XEL")</f>
        <v>XEL</v>
      </c>
      <c r="E262" s="52"/>
      <c r="F262" s="52"/>
    </row>
    <row r="263">
      <c r="A263" s="18" t="s">
        <v>6291</v>
      </c>
      <c r="B263" s="20" t="s">
        <v>6292</v>
      </c>
      <c r="C263" s="22" t="s">
        <v>14</v>
      </c>
      <c r="D263" s="24"/>
      <c r="E263" s="24"/>
      <c r="F263" s="24"/>
    </row>
    <row r="264">
      <c r="A264" s="18" t="s">
        <v>6293</v>
      </c>
      <c r="B264" s="20" t="s">
        <v>6294</v>
      </c>
      <c r="C264" s="22" t="s">
        <v>14</v>
      </c>
      <c r="D264" s="24"/>
      <c r="E264" s="24"/>
      <c r="F264" s="24"/>
    </row>
    <row r="265">
      <c r="A265" s="18" t="s">
        <v>6295</v>
      </c>
      <c r="B265" s="20" t="s">
        <v>6296</v>
      </c>
      <c r="C265" s="22" t="s">
        <v>14</v>
      </c>
      <c r="D265" s="24"/>
      <c r="E265" s="24"/>
      <c r="F265" s="24"/>
    </row>
    <row r="266">
      <c r="A266" s="18" t="s">
        <v>6297</v>
      </c>
      <c r="B266" s="20" t="s">
        <v>6298</v>
      </c>
      <c r="C266" s="22" t="s">
        <v>14</v>
      </c>
      <c r="D266" s="24"/>
      <c r="E266" s="24"/>
      <c r="F266" s="24"/>
    </row>
    <row r="267">
      <c r="A267" s="18" t="s">
        <v>6299</v>
      </c>
      <c r="B267" s="20" t="s">
        <v>6300</v>
      </c>
      <c r="C267" s="22" t="s">
        <v>14</v>
      </c>
      <c r="D267" s="24"/>
      <c r="E267" s="24"/>
      <c r="F267" s="24"/>
    </row>
    <row r="268">
      <c r="A268" s="18" t="s">
        <v>6301</v>
      </c>
      <c r="B268" s="20" t="s">
        <v>6302</v>
      </c>
      <c r="C268" s="22" t="s">
        <v>14</v>
      </c>
      <c r="D268" s="24"/>
      <c r="E268" s="24"/>
      <c r="F268" s="24"/>
    </row>
    <row r="269">
      <c r="A269" s="18" t="s">
        <v>6303</v>
      </c>
      <c r="B269" s="20" t="s">
        <v>6304</v>
      </c>
      <c r="C269" s="22" t="s">
        <v>14</v>
      </c>
      <c r="D269" s="24"/>
      <c r="E269" s="24"/>
      <c r="F269" s="24"/>
    </row>
    <row r="270">
      <c r="A270" s="18" t="s">
        <v>6305</v>
      </c>
      <c r="B270" s="20" t="s">
        <v>6306</v>
      </c>
      <c r="C270" s="22" t="s">
        <v>14</v>
      </c>
      <c r="D270" s="24"/>
      <c r="E270" s="24"/>
      <c r="F270" s="24"/>
    </row>
    <row r="271">
      <c r="A271" s="18" t="s">
        <v>6307</v>
      </c>
      <c r="B271" s="20" t="s">
        <v>6308</v>
      </c>
      <c r="C271" s="22" t="s">
        <v>14</v>
      </c>
      <c r="D271" s="30" t="str">
        <f>HYPERLINK("https://youtu.be/4sUoqlpF4HE?t=96","XEL")</f>
        <v>XEL</v>
      </c>
      <c r="E271" s="52"/>
      <c r="F271" s="52"/>
    </row>
    <row r="272">
      <c r="A272" s="18" t="s">
        <v>6309</v>
      </c>
      <c r="B272" s="20" t="s">
        <v>6310</v>
      </c>
      <c r="C272" s="22" t="s">
        <v>14</v>
      </c>
      <c r="D272" s="30" t="str">
        <f>HYPERLINK("https://www.twitch.tv/videos/115841262","GOL+MOL")</f>
        <v>GOL+MOL</v>
      </c>
      <c r="E272" s="30" t="str">
        <f>HYPERLINK("https://youtu.be/4sUoqlpF4HE?t=1123","XEL")</f>
        <v>XEL</v>
      </c>
      <c r="F272" s="30" t="str">
        <f>HYPERLINK("https://www.youtube.com/watch?v=sdvIqyrNSDc&amp;list=PLbU6uWaIKemqNvTeRxK-Ay6PRg9iwCKVi&amp;index=164&amp;t=0s","HIT+KOS")</f>
        <v>HIT+KOS</v>
      </c>
    </row>
    <row r="273">
      <c r="A273" s="18" t="s">
        <v>6311</v>
      </c>
      <c r="B273" s="20" t="s">
        <v>6312</v>
      </c>
      <c r="C273" s="22" t="s">
        <v>14</v>
      </c>
      <c r="D273" s="30" t="str">
        <f>HYPERLINK("https://www.youtube.com/watch?v=5U0d_aYn3Ps&amp;list=PLbU6uWaIKemqNvTeRxK-Ay6PRg9iwCKVi&amp;index=165&amp;t=0s","HIT+KOS")</f>
        <v>HIT+KOS</v>
      </c>
      <c r="E273" s="52"/>
      <c r="F273" s="52"/>
    </row>
    <row r="274">
      <c r="A274" s="18" t="s">
        <v>6313</v>
      </c>
      <c r="B274" s="20" t="s">
        <v>6314</v>
      </c>
      <c r="C274" s="22" t="s">
        <v>14</v>
      </c>
      <c r="D274" s="24"/>
      <c r="E274" s="24"/>
      <c r="F274" s="24"/>
    </row>
    <row r="275">
      <c r="A275" s="18" t="s">
        <v>6315</v>
      </c>
      <c r="B275" s="20" t="s">
        <v>6316</v>
      </c>
      <c r="C275" s="22" t="s">
        <v>14</v>
      </c>
      <c r="D275" s="24"/>
      <c r="E275" s="24"/>
      <c r="F275" s="24"/>
    </row>
    <row r="276">
      <c r="A276" s="18" t="s">
        <v>6317</v>
      </c>
      <c r="B276" s="20" t="s">
        <v>6318</v>
      </c>
      <c r="C276" s="22" t="s">
        <v>14</v>
      </c>
      <c r="D276" s="24"/>
      <c r="E276" s="24"/>
      <c r="F276" s="24"/>
    </row>
    <row r="277">
      <c r="A277" s="18" t="s">
        <v>6319</v>
      </c>
      <c r="B277" s="20" t="s">
        <v>6320</v>
      </c>
      <c r="C277" s="22" t="s">
        <v>14</v>
      </c>
      <c r="D277" s="30" t="str">
        <f>HYPERLINK("https://www.youtube.com/watch?v=E_D1yLx72J8&amp;list=PLbU6uWaIKemqNvTeRxK-Ay6PRg9iwCKVi&amp;index=166&amp;t=0s","HIT+KOS")</f>
        <v>HIT+KOS</v>
      </c>
      <c r="E277" s="52"/>
      <c r="F277" s="52"/>
    </row>
    <row r="278">
      <c r="A278" s="18" t="s">
        <v>6321</v>
      </c>
      <c r="B278" s="20" t="s">
        <v>6322</v>
      </c>
      <c r="C278" s="22" t="s">
        <v>14</v>
      </c>
      <c r="D278" s="24"/>
      <c r="E278" s="24"/>
      <c r="F278" s="24"/>
    </row>
    <row r="279">
      <c r="A279" s="18" t="s">
        <v>6323</v>
      </c>
      <c r="B279" s="20" t="s">
        <v>6324</v>
      </c>
      <c r="C279" s="22" t="s">
        <v>14</v>
      </c>
      <c r="D279" s="24"/>
      <c r="E279" s="24"/>
      <c r="F279" s="24"/>
    </row>
    <row r="280">
      <c r="A280" s="18" t="s">
        <v>6325</v>
      </c>
      <c r="B280" s="20" t="s">
        <v>6326</v>
      </c>
      <c r="C280" s="22" t="s">
        <v>14</v>
      </c>
      <c r="D280" s="30" t="str">
        <f>HYPERLINK("https://youtu.be/4sUoqlpF4HE?t=935","XEL")</f>
        <v>XEL</v>
      </c>
      <c r="E280" s="24"/>
      <c r="F280" s="52"/>
    </row>
    <row r="281">
      <c r="A281" s="18" t="s">
        <v>6327</v>
      </c>
      <c r="B281" s="20" t="s">
        <v>6328</v>
      </c>
      <c r="C281" s="22" t="s">
        <v>14</v>
      </c>
      <c r="D281" s="24"/>
      <c r="E281" s="24"/>
      <c r="F281" s="24"/>
    </row>
    <row r="282">
      <c r="A282" s="18" t="s">
        <v>6329</v>
      </c>
      <c r="B282" s="20" t="s">
        <v>6330</v>
      </c>
      <c r="C282" s="22" t="s">
        <v>14</v>
      </c>
      <c r="D282" s="24"/>
      <c r="E282" s="24"/>
      <c r="F282" s="24"/>
    </row>
    <row r="283">
      <c r="A283" s="18" t="s">
        <v>6331</v>
      </c>
      <c r="B283" s="20" t="s">
        <v>6332</v>
      </c>
      <c r="C283" s="22" t="s">
        <v>14</v>
      </c>
      <c r="D283" s="24"/>
      <c r="E283" s="24"/>
      <c r="F283" s="24"/>
    </row>
    <row r="284">
      <c r="A284" s="18" t="s">
        <v>6333</v>
      </c>
      <c r="B284" s="20" t="s">
        <v>6334</v>
      </c>
      <c r="C284" s="22" t="s">
        <v>14</v>
      </c>
      <c r="D284" s="24"/>
      <c r="E284" s="24"/>
      <c r="F284" s="24"/>
    </row>
    <row r="285">
      <c r="A285" s="18" t="s">
        <v>6335</v>
      </c>
      <c r="B285" s="20" t="s">
        <v>6336</v>
      </c>
      <c r="C285" s="22" t="s">
        <v>14</v>
      </c>
      <c r="D285" s="24"/>
      <c r="E285" s="24"/>
      <c r="F285" s="24"/>
    </row>
    <row r="286">
      <c r="A286" s="18" t="s">
        <v>6337</v>
      </c>
      <c r="B286" s="20" t="s">
        <v>6338</v>
      </c>
      <c r="C286" s="22" t="s">
        <v>14</v>
      </c>
      <c r="D286" s="30" t="str">
        <f>HYPERLINK("https://www.twitch.tv/videos/115842135","GOL+MOL")</f>
        <v>GOL+MOL</v>
      </c>
      <c r="E286" s="30" t="str">
        <f>HYPERLINK("https://youtu.be/4sUoqlpF4HE?t=1367","XEL")</f>
        <v>XEL</v>
      </c>
      <c r="F286" s="30" t="str">
        <f>HYPERLINK("https://www.youtube.com/watch?v=wr6sR87ygHw&amp;list=PLbU6uWaIKemqNvTeRxK-Ay6PRg9iwCKVi&amp;index=167&amp;t=0s","HIT+KOS")</f>
        <v>HIT+KOS</v>
      </c>
    </row>
    <row r="287">
      <c r="A287" s="18" t="s">
        <v>6339</v>
      </c>
      <c r="B287" s="20" t="s">
        <v>6340</v>
      </c>
      <c r="C287" s="22" t="s">
        <v>14</v>
      </c>
      <c r="D287" s="30" t="str">
        <f>HYPERLINK("https://www.twitch.tv/videos/115843151","GOL+MOL")</f>
        <v>GOL+MOL</v>
      </c>
      <c r="E287" s="52"/>
      <c r="F287" s="52"/>
    </row>
    <row r="288">
      <c r="A288" s="18" t="s">
        <v>6341</v>
      </c>
      <c r="B288" s="20" t="s">
        <v>6342</v>
      </c>
      <c r="C288" s="22" t="s">
        <v>14</v>
      </c>
      <c r="D288" s="24"/>
      <c r="E288" s="24"/>
      <c r="F288" s="24"/>
    </row>
    <row r="289">
      <c r="A289" s="18" t="s">
        <v>6343</v>
      </c>
      <c r="B289" s="20" t="s">
        <v>6344</v>
      </c>
      <c r="C289" s="22" t="s">
        <v>14</v>
      </c>
      <c r="D289" s="24"/>
      <c r="E289" s="24"/>
      <c r="F289" s="24"/>
    </row>
    <row r="290">
      <c r="A290" s="18" t="s">
        <v>6345</v>
      </c>
      <c r="B290" s="20" t="s">
        <v>6346</v>
      </c>
      <c r="C290" s="22" t="s">
        <v>14</v>
      </c>
      <c r="D290" s="24"/>
      <c r="E290" s="24"/>
      <c r="F290" s="24"/>
    </row>
    <row r="291">
      <c r="A291" s="18" t="s">
        <v>6347</v>
      </c>
      <c r="B291" s="20" t="s">
        <v>6348</v>
      </c>
      <c r="C291" s="22" t="s">
        <v>14</v>
      </c>
      <c r="D291" s="24"/>
      <c r="E291" s="24"/>
      <c r="F291" s="24"/>
    </row>
    <row r="292">
      <c r="A292" s="18" t="s">
        <v>6349</v>
      </c>
      <c r="B292" s="20" t="s">
        <v>6350</v>
      </c>
      <c r="C292" s="22" t="s">
        <v>14</v>
      </c>
      <c r="D292" s="30" t="str">
        <f>HYPERLINK("https://www.twitch.tv/videos/115843850","GOL+MOL")</f>
        <v>GOL+MOL</v>
      </c>
      <c r="E292" s="30" t="str">
        <f>HYPERLINK("https://youtu.be/4sUoqlpF4HE?t=1259","XEL")</f>
        <v>XEL</v>
      </c>
      <c r="F292" s="52"/>
    </row>
    <row r="293">
      <c r="A293" s="18" t="s">
        <v>6351</v>
      </c>
      <c r="B293" s="20" t="s">
        <v>6352</v>
      </c>
      <c r="C293" s="22" t="s">
        <v>14</v>
      </c>
      <c r="D293" s="24"/>
      <c r="E293" s="24"/>
      <c r="F293" s="24"/>
    </row>
    <row r="294">
      <c r="A294" s="18" t="s">
        <v>6353</v>
      </c>
      <c r="B294" s="20" t="s">
        <v>6354</v>
      </c>
      <c r="C294" s="22" t="s">
        <v>14</v>
      </c>
      <c r="D294" s="30" t="str">
        <f>HYPERLINK("https://www.youtube.com/watch?v=DAuGebbxc74&amp;list=PLbU6uWaIKemqNvTeRxK-Ay6PRg9iwCKVi&amp;index=168&amp;t=0s","HIT+KOS")</f>
        <v>HIT+KOS</v>
      </c>
      <c r="E294" s="52"/>
      <c r="F294" s="52"/>
    </row>
    <row r="295">
      <c r="A295" s="18" t="s">
        <v>6355</v>
      </c>
      <c r="B295" s="20" t="s">
        <v>6356</v>
      </c>
      <c r="C295" s="22" t="s">
        <v>14</v>
      </c>
      <c r="D295" s="24"/>
      <c r="E295" s="24"/>
      <c r="F295" s="24"/>
    </row>
    <row r="296">
      <c r="A296" s="18" t="s">
        <v>6357</v>
      </c>
      <c r="B296" s="20" t="s">
        <v>6358</v>
      </c>
      <c r="C296" s="22" t="s">
        <v>14</v>
      </c>
      <c r="D296" s="24"/>
      <c r="E296" s="24"/>
      <c r="F296" s="24"/>
    </row>
    <row r="297">
      <c r="A297" s="18" t="s">
        <v>6359</v>
      </c>
      <c r="B297" s="20" t="s">
        <v>6360</v>
      </c>
      <c r="C297" s="22" t="s">
        <v>14</v>
      </c>
      <c r="D297" s="30" t="str">
        <f>HYPERLINK("https://youtu.be/4sUoqlpF4HE?t=215","XEL")</f>
        <v>XEL</v>
      </c>
      <c r="E297" s="52"/>
      <c r="F297" s="52"/>
    </row>
    <row r="298">
      <c r="A298" s="18" t="s">
        <v>6361</v>
      </c>
      <c r="B298" s="20" t="s">
        <v>6362</v>
      </c>
      <c r="C298" s="22" t="s">
        <v>14</v>
      </c>
      <c r="D298" s="24"/>
      <c r="E298" s="24"/>
      <c r="F298" s="24"/>
    </row>
    <row r="299">
      <c r="A299" s="18" t="s">
        <v>6363</v>
      </c>
      <c r="B299" s="20" t="s">
        <v>6364</v>
      </c>
      <c r="C299" s="22" t="s">
        <v>14</v>
      </c>
      <c r="D299" s="30" t="str">
        <f>HYPERLINK("https://www.youtube.com/watch?v=CCgYKo1yJf8&amp;list=PLbU6uWaIKemqNvTeRxK-Ay6PRg9iwCKVi&amp;index=169&amp;t=0s","HIT+KOS")</f>
        <v>HIT+KOS</v>
      </c>
      <c r="E299" s="52"/>
      <c r="F299" s="52"/>
    </row>
    <row r="300">
      <c r="A300" s="18" t="s">
        <v>6365</v>
      </c>
      <c r="B300" s="20" t="s">
        <v>6366</v>
      </c>
      <c r="C300" s="22" t="s">
        <v>14</v>
      </c>
      <c r="D300" s="24"/>
      <c r="E300" s="24"/>
      <c r="F300" s="24"/>
    </row>
    <row r="301">
      <c r="A301" s="18" t="s">
        <v>6367</v>
      </c>
      <c r="B301" s="20" t="s">
        <v>6368</v>
      </c>
      <c r="C301" s="22" t="s">
        <v>14</v>
      </c>
      <c r="D301" s="24"/>
      <c r="E301" s="24"/>
      <c r="F301" s="24"/>
    </row>
    <row r="302">
      <c r="A302" s="18" t="s">
        <v>6369</v>
      </c>
      <c r="B302" s="20" t="s">
        <v>6370</v>
      </c>
      <c r="C302" s="22" t="s">
        <v>14</v>
      </c>
      <c r="D302" s="30" t="str">
        <f>HYPERLINK("https://www.twitch.tv/videos/115845455","GOL+MOL")</f>
        <v>GOL+MOL</v>
      </c>
      <c r="E302" s="30" t="str">
        <f>HYPERLINK("https://youtu.be/4sUoqlpF4HE?t=611","XEL")</f>
        <v>XEL</v>
      </c>
      <c r="F302" s="30" t="str">
        <f>HYPERLINK("https://www.youtube.com/watch?v=6RvAGijkwBY&amp;list=PLbU6uWaIKemqNvTeRxK-Ay6PRg9iwCKVi&amp;index=170&amp;t=0s","HIT+KOS")</f>
        <v>HIT+KOS</v>
      </c>
    </row>
    <row r="303">
      <c r="A303" s="18" t="s">
        <v>6371</v>
      </c>
      <c r="B303" s="20" t="s">
        <v>6372</v>
      </c>
      <c r="C303" s="22" t="s">
        <v>14</v>
      </c>
      <c r="D303" s="30" t="str">
        <f>HYPERLINK("https://youtu.be/GOR35FB7t1s","CHB+SYS")</f>
        <v>CHB+SYS</v>
      </c>
      <c r="E303" s="24"/>
      <c r="F303" s="24"/>
    </row>
    <row r="304">
      <c r="A304" s="18" t="s">
        <v>6373</v>
      </c>
      <c r="B304" s="20" t="s">
        <v>6374</v>
      </c>
      <c r="C304" s="22" t="s">
        <v>14</v>
      </c>
      <c r="D304" s="30" t="str">
        <f>HYPERLINK("https://youtu.be/GOR35FB7t1s?t=1m39s","CHB+SYS")</f>
        <v>CHB+SYS</v>
      </c>
      <c r="E304" s="24"/>
      <c r="F304" s="24"/>
    </row>
    <row r="305">
      <c r="A305" s="18" t="s">
        <v>6375</v>
      </c>
      <c r="B305" s="20" t="s">
        <v>6376</v>
      </c>
      <c r="C305" s="22" t="s">
        <v>14</v>
      </c>
      <c r="D305" s="30" t="str">
        <f>HYPERLINK("https://youtu.be/GOR35FB7t1s?t=2m17s","CHB+SYS")</f>
        <v>CHB+SYS</v>
      </c>
      <c r="E305" s="24"/>
      <c r="F305" s="24"/>
    </row>
    <row r="306">
      <c r="A306" s="18" t="s">
        <v>6377</v>
      </c>
      <c r="B306" s="20" t="s">
        <v>6378</v>
      </c>
      <c r="C306" s="22" t="s">
        <v>14</v>
      </c>
      <c r="D306" s="30" t="str">
        <f>HYPERLINK("https://youtu.be/GOR35FB7t1s?t=2m48s","CHB+SYS")</f>
        <v>CHB+SYS</v>
      </c>
      <c r="E306" s="24"/>
      <c r="F306" s="24"/>
    </row>
    <row r="307">
      <c r="A307" s="18" t="s">
        <v>6379</v>
      </c>
      <c r="B307" s="20" t="s">
        <v>6380</v>
      </c>
      <c r="C307" s="22" t="s">
        <v>14</v>
      </c>
      <c r="D307" s="30" t="str">
        <f>HYPERLINK("https://youtu.be/GOR35FB7t1s?t=3m32s","CHB+SYS")</f>
        <v>CHB+SYS</v>
      </c>
      <c r="E307" s="24"/>
      <c r="F307" s="24"/>
    </row>
    <row r="308">
      <c r="A308" s="18" t="s">
        <v>6381</v>
      </c>
      <c r="B308" s="20" t="s">
        <v>6382</v>
      </c>
      <c r="C308" s="22" t="s">
        <v>14</v>
      </c>
      <c r="D308" s="30" t="str">
        <f>HYPERLINK("https://youtu.be/vdj0Cf72Hqo","CHB+SYS")</f>
        <v>CHB+SYS</v>
      </c>
      <c r="E308" s="24"/>
      <c r="F308" s="24"/>
    </row>
    <row r="309">
      <c r="A309" s="18" t="s">
        <v>6383</v>
      </c>
      <c r="B309" s="20" t="s">
        <v>6384</v>
      </c>
      <c r="C309" s="22" t="s">
        <v>14</v>
      </c>
      <c r="D309" s="30" t="str">
        <f>HYPERLINK("https://youtu.be/vdj0Cf72Hqo?t=54s","CHB+SYS")</f>
        <v>CHB+SYS</v>
      </c>
      <c r="E309" s="24"/>
      <c r="F309" s="24"/>
    </row>
    <row r="310">
      <c r="A310" s="18" t="s">
        <v>6385</v>
      </c>
      <c r="B310" s="20" t="s">
        <v>6386</v>
      </c>
      <c r="C310" s="22" t="s">
        <v>14</v>
      </c>
      <c r="D310" s="30" t="str">
        <f>HYPERLINK("https://youtu.be/vdj0Cf72Hqo?t=1m31s","CHB+SYS")</f>
        <v>CHB+SYS</v>
      </c>
      <c r="E310" s="24"/>
      <c r="F310" s="24"/>
    </row>
    <row r="311">
      <c r="A311" s="18" t="s">
        <v>6387</v>
      </c>
      <c r="B311" s="20" t="s">
        <v>6388</v>
      </c>
      <c r="C311" s="22" t="s">
        <v>14</v>
      </c>
      <c r="D311" s="30" t="str">
        <f>HYPERLINK("https://youtu.be/vdj0Cf72Hqo?t=1m54s","CHB+SYS")</f>
        <v>CHB+SYS</v>
      </c>
      <c r="E311" s="24"/>
      <c r="F311" s="24"/>
    </row>
    <row r="312">
      <c r="A312" s="18" t="s">
        <v>6389</v>
      </c>
      <c r="B312" s="20" t="s">
        <v>6390</v>
      </c>
      <c r="C312" s="22" t="s">
        <v>14</v>
      </c>
      <c r="D312" s="30" t="str">
        <f>HYPERLINK("https://youtu.be/vdj0Cf72Hqo?t=2m18s","CHB+SYS")</f>
        <v>CHB+SYS</v>
      </c>
      <c r="E312" s="24"/>
      <c r="F312" s="24"/>
    </row>
    <row r="313">
      <c r="A313" s="18" t="s">
        <v>6391</v>
      </c>
      <c r="B313" s="20" t="s">
        <v>6392</v>
      </c>
      <c r="C313" s="22" t="s">
        <v>14</v>
      </c>
      <c r="D313" s="30" t="str">
        <f>HYPERLINK("https://youtu.be/aZjbMoUlaTM","CHB+SYS")</f>
        <v>CHB+SYS</v>
      </c>
      <c r="E313" s="24"/>
      <c r="F313" s="24"/>
    </row>
    <row r="314">
      <c r="A314" s="18" t="s">
        <v>6393</v>
      </c>
      <c r="B314" s="20" t="s">
        <v>6394</v>
      </c>
      <c r="C314" s="22" t="s">
        <v>14</v>
      </c>
      <c r="D314" s="30" t="str">
        <f>HYPERLINK("https://youtu.be/aZjbMoUlaTM?t=22s","CHB+SYS")</f>
        <v>CHB+SYS</v>
      </c>
      <c r="E314" s="24"/>
      <c r="F314" s="24"/>
    </row>
    <row r="315">
      <c r="A315" s="18" t="s">
        <v>6395</v>
      </c>
      <c r="B315" s="20" t="s">
        <v>6396</v>
      </c>
      <c r="C315" s="22" t="s">
        <v>14</v>
      </c>
      <c r="D315" s="30" t="str">
        <f>HYPERLINK("https://youtu.be/aZjbMoUlaTM?t=1m1s","CHB+SYS")</f>
        <v>CHB+SYS</v>
      </c>
      <c r="E315" s="24"/>
      <c r="F315" s="24"/>
    </row>
    <row r="316">
      <c r="A316" s="18" t="s">
        <v>6397</v>
      </c>
      <c r="B316" s="20" t="s">
        <v>6398</v>
      </c>
      <c r="C316" s="22" t="s">
        <v>14</v>
      </c>
      <c r="D316" s="30" t="str">
        <f>HYPERLINK("https://youtu.be/aZjbMoUlaTM?t=1m44s","CHB+SYS")</f>
        <v>CHB+SYS</v>
      </c>
      <c r="E316" s="24"/>
      <c r="F316" s="24"/>
    </row>
    <row r="317">
      <c r="A317" s="18" t="s">
        <v>6399</v>
      </c>
      <c r="B317" s="20" t="s">
        <v>6400</v>
      </c>
      <c r="C317" s="22" t="s">
        <v>14</v>
      </c>
      <c r="D317" s="30" t="str">
        <f>HYPERLINK("https://youtu.be/aZjbMoUlaTM?t=2m10s","CHB+SYS")</f>
        <v>CHB+SYS</v>
      </c>
      <c r="E317" s="24"/>
      <c r="F317" s="24"/>
    </row>
    <row r="318">
      <c r="A318" s="18" t="s">
        <v>6401</v>
      </c>
      <c r="B318" s="20" t="s">
        <v>6402</v>
      </c>
      <c r="C318" s="22" t="s">
        <v>14</v>
      </c>
      <c r="D318" s="30" t="str">
        <f>HYPERLINK("https://youtu.be/uOk1jLB2G8Y","CHB+SYS")</f>
        <v>CHB+SYS</v>
      </c>
      <c r="E318" s="24"/>
      <c r="F318" s="24"/>
    </row>
    <row r="319">
      <c r="A319" s="18" t="s">
        <v>6403</v>
      </c>
      <c r="B319" s="20" t="s">
        <v>6404</v>
      </c>
      <c r="C319" s="22" t="s">
        <v>14</v>
      </c>
      <c r="D319" s="30" t="str">
        <f>HYPERLINK("https://youtu.be/uOk1jLB2G8Y?t=53s","CHB+SYS")</f>
        <v>CHB+SYS</v>
      </c>
      <c r="E319" s="24"/>
      <c r="F319" s="24"/>
    </row>
    <row r="320">
      <c r="A320" s="18" t="s">
        <v>6405</v>
      </c>
      <c r="B320" s="20" t="s">
        <v>6406</v>
      </c>
      <c r="C320" s="22" t="s">
        <v>14</v>
      </c>
      <c r="D320" s="30" t="str">
        <f>HYPERLINK("https://youtu.be/uOk1jLB2G8Y?t=1m37s","CHB+SYS")</f>
        <v>CHB+SYS</v>
      </c>
      <c r="E320" s="24"/>
      <c r="F320" s="24"/>
    </row>
    <row r="321">
      <c r="A321" s="18" t="s">
        <v>6407</v>
      </c>
      <c r="B321" s="20" t="s">
        <v>6408</v>
      </c>
      <c r="C321" s="22" t="s">
        <v>14</v>
      </c>
      <c r="D321" s="30" t="str">
        <f>HYPERLINK("https://youtu.be/uOk1jLB2G8Y?t=2m13s","CHB+SYS")</f>
        <v>CHB+SYS</v>
      </c>
      <c r="E321" s="24"/>
      <c r="F321" s="24"/>
    </row>
    <row r="322">
      <c r="A322" s="18" t="s">
        <v>6409</v>
      </c>
      <c r="B322" s="20" t="s">
        <v>6410</v>
      </c>
      <c r="C322" s="22" t="s">
        <v>14</v>
      </c>
      <c r="D322" s="30" t="str">
        <f>HYPERLINK("https://youtu.be/uOk1jLB2G8Y?t=2m42s","CHB+SYS")</f>
        <v>CHB+SYS</v>
      </c>
      <c r="E322" s="24"/>
      <c r="F322" s="24"/>
    </row>
    <row r="323">
      <c r="A323" s="18" t="s">
        <v>6411</v>
      </c>
      <c r="B323" s="20" t="s">
        <v>6412</v>
      </c>
      <c r="C323" s="22" t="s">
        <v>14</v>
      </c>
      <c r="D323" s="24"/>
      <c r="E323" s="24"/>
      <c r="F323" s="24"/>
    </row>
    <row r="324">
      <c r="A324" s="18" t="s">
        <v>6413</v>
      </c>
      <c r="B324" s="20" t="s">
        <v>6414</v>
      </c>
      <c r="C324" s="22" t="s">
        <v>14</v>
      </c>
      <c r="D324" s="24"/>
      <c r="E324" s="24"/>
      <c r="F324" s="24"/>
    </row>
    <row r="325">
      <c r="A325" s="18" t="s">
        <v>6415</v>
      </c>
      <c r="B325" s="20" t="s">
        <v>6416</v>
      </c>
      <c r="C325" s="22" t="s">
        <v>14</v>
      </c>
      <c r="D325" s="24"/>
      <c r="E325" s="24"/>
      <c r="F325" s="24"/>
    </row>
    <row r="326">
      <c r="A326" s="18" t="s">
        <v>6417</v>
      </c>
      <c r="B326" s="20" t="s">
        <v>6418</v>
      </c>
      <c r="C326" s="22" t="s">
        <v>14</v>
      </c>
      <c r="D326" s="24"/>
      <c r="E326" s="24"/>
      <c r="F326" s="24"/>
    </row>
    <row r="327">
      <c r="A327" s="18" t="s">
        <v>6419</v>
      </c>
      <c r="B327" s="20" t="s">
        <v>6420</v>
      </c>
      <c r="C327" s="22" t="s">
        <v>14</v>
      </c>
      <c r="D327" s="30" t="str">
        <f>HYPERLINK("https://www.youtube.com/watch?v=fMHZaBhaBog&amp;list=PLbU6uWaIKemqNvTeRxK-Ay6PRg9iwCKVi&amp;index=176&amp;t=0s","HIT+KOS")</f>
        <v>HIT+KOS</v>
      </c>
      <c r="E327" s="30" t="str">
        <f>HYPERLINK("https://www.twitch.tv/videos/240175193","GOL+ABA")</f>
        <v>GOL+ABA</v>
      </c>
      <c r="F327" s="52"/>
    </row>
    <row r="328">
      <c r="A328" s="18" t="s">
        <v>6421</v>
      </c>
      <c r="B328" s="20" t="s">
        <v>6422</v>
      </c>
      <c r="C328" s="22" t="s">
        <v>14</v>
      </c>
      <c r="D328" s="30" t="str">
        <f>HYPERLINK("https://youtu.be/mvg5uaDcYUU","CHB+SYS")</f>
        <v>CHB+SYS</v>
      </c>
      <c r="E328" s="24"/>
      <c r="F328" s="24"/>
    </row>
    <row r="329">
      <c r="A329" s="18" t="s">
        <v>6423</v>
      </c>
      <c r="B329" s="20" t="s">
        <v>6424</v>
      </c>
      <c r="C329" s="22" t="s">
        <v>14</v>
      </c>
      <c r="D329" s="30" t="str">
        <f>HYPERLINK("https://youtu.be/mvg5uaDcYUU?t=32s","CHB+SYS")</f>
        <v>CHB+SYS</v>
      </c>
      <c r="E329" s="24"/>
      <c r="F329" s="24"/>
    </row>
    <row r="330">
      <c r="A330" s="18" t="s">
        <v>6425</v>
      </c>
      <c r="B330" s="20" t="s">
        <v>6426</v>
      </c>
      <c r="C330" s="22" t="s">
        <v>14</v>
      </c>
      <c r="D330" s="30" t="str">
        <f>HYPERLINK("https://youtu.be/mvg5uaDcYUU?t=1m12s","CHB+SYS")</f>
        <v>CHB+SYS</v>
      </c>
      <c r="E330" s="24"/>
      <c r="F330" s="24"/>
    </row>
    <row r="331">
      <c r="A331" s="18" t="s">
        <v>6427</v>
      </c>
      <c r="B331" s="20" t="s">
        <v>6428</v>
      </c>
      <c r="C331" s="22" t="s">
        <v>14</v>
      </c>
      <c r="D331" s="30" t="str">
        <f>HYPERLINK("https://youtu.be/mvg5uaDcYUU?t=1m38s","CHB+SYS")</f>
        <v>CHB+SYS</v>
      </c>
      <c r="E331" s="24"/>
      <c r="F331" s="24"/>
    </row>
    <row r="332">
      <c r="A332" s="18" t="s">
        <v>6429</v>
      </c>
      <c r="B332" s="20" t="s">
        <v>6430</v>
      </c>
      <c r="C332" s="22" t="s">
        <v>14</v>
      </c>
      <c r="D332" s="30" t="str">
        <f>HYPERLINK("https://youtu.be/mvg5uaDcYUU?t=2m25s","CHB+SYS")</f>
        <v>CHB+SYS</v>
      </c>
      <c r="E332" s="24"/>
      <c r="F332" s="24"/>
    </row>
    <row r="333">
      <c r="A333" s="18" t="s">
        <v>6431</v>
      </c>
      <c r="B333" s="20" t="s">
        <v>6432</v>
      </c>
      <c r="C333" s="22" t="s">
        <v>14</v>
      </c>
      <c r="D333" s="30" t="str">
        <f>HYPERLINK("https://youtu.be/prhTVodE9v0","CHB+SYS")</f>
        <v>CHB+SYS</v>
      </c>
      <c r="E333" s="24"/>
      <c r="F333" s="24"/>
    </row>
    <row r="334">
      <c r="A334" s="18" t="s">
        <v>6433</v>
      </c>
      <c r="B334" s="20" t="s">
        <v>6434</v>
      </c>
      <c r="C334" s="22" t="s">
        <v>14</v>
      </c>
      <c r="D334" s="30" t="str">
        <f>HYPERLINK("https://youtu.be/prhTVodE9v0?t=32s","CHB+SYS")</f>
        <v>CHB+SYS</v>
      </c>
      <c r="E334" s="24"/>
      <c r="F334" s="24"/>
    </row>
    <row r="335">
      <c r="A335" s="18" t="s">
        <v>6435</v>
      </c>
      <c r="B335" s="20" t="s">
        <v>6436</v>
      </c>
      <c r="C335" s="22" t="s">
        <v>14</v>
      </c>
      <c r="D335" s="30" t="str">
        <f>HYPERLINK("https://youtu.be/prhTVodE9v0?t=1m24s","CHB+SYS")</f>
        <v>CHB+SYS</v>
      </c>
      <c r="E335" s="24"/>
      <c r="F335" s="24"/>
    </row>
    <row r="336">
      <c r="A336" s="18" t="s">
        <v>6437</v>
      </c>
      <c r="B336" s="20" t="s">
        <v>6438</v>
      </c>
      <c r="C336" s="22" t="s">
        <v>14</v>
      </c>
      <c r="D336" s="30" t="str">
        <f>HYPERLINK("https://youtu.be/prhTVodE9v0?t=2m10s","CHB+SYS")</f>
        <v>CHB+SYS</v>
      </c>
      <c r="E336" s="24"/>
      <c r="F336" s="24"/>
    </row>
    <row r="337">
      <c r="A337" s="18" t="s">
        <v>6439</v>
      </c>
      <c r="B337" s="20" t="s">
        <v>6440</v>
      </c>
      <c r="C337" s="22" t="s">
        <v>14</v>
      </c>
      <c r="D337" s="30" t="str">
        <f>HYPERLINK("https://youtu.be/prhTVodE9v0?t=2m39s","CHB+SYS")</f>
        <v>CHB+SYS</v>
      </c>
      <c r="E337" s="24"/>
      <c r="F337" s="24"/>
    </row>
    <row r="338">
      <c r="A338" s="18" t="s">
        <v>6441</v>
      </c>
      <c r="B338" s="20" t="s">
        <v>6442</v>
      </c>
      <c r="C338" s="22" t="s">
        <v>14</v>
      </c>
      <c r="D338" s="30" t="str">
        <f>HYPERLINK("https://youtu.be/mdnZkn9sADo?t=1s","CHB+SYS")</f>
        <v>CHB+SYS</v>
      </c>
      <c r="E338" s="24"/>
      <c r="F338" s="24"/>
    </row>
    <row r="339">
      <c r="A339" s="18" t="s">
        <v>6443</v>
      </c>
      <c r="B339" s="20" t="s">
        <v>6444</v>
      </c>
      <c r="C339" s="22" t="s">
        <v>14</v>
      </c>
      <c r="D339" s="30" t="str">
        <f>HYPERLINK("https://youtu.be/mdnZkn9sADo?t=15s","CHB+SYS")</f>
        <v>CHB+SYS</v>
      </c>
      <c r="E339" s="24"/>
      <c r="F339" s="24"/>
    </row>
    <row r="340">
      <c r="A340" s="18" t="s">
        <v>6445</v>
      </c>
      <c r="B340" s="20" t="s">
        <v>6446</v>
      </c>
      <c r="C340" s="22" t="s">
        <v>14</v>
      </c>
      <c r="D340" s="30" t="str">
        <f>HYPERLINK("https://youtu.be/mdnZkn9sADo?t=1m1s","CHB+SYS")</f>
        <v>CHB+SYS</v>
      </c>
      <c r="E340" s="24"/>
      <c r="F340" s="24"/>
    </row>
    <row r="341">
      <c r="A341" s="18" t="s">
        <v>6447</v>
      </c>
      <c r="B341" s="20" t="s">
        <v>6448</v>
      </c>
      <c r="C341" s="22" t="s">
        <v>14</v>
      </c>
      <c r="D341" s="30" t="str">
        <f>HYPERLINK("https://youtu.be/mdnZkn9sADo?t=1m36s","CHB+SYS")</f>
        <v>CHB+SYS</v>
      </c>
      <c r="E341" s="24"/>
      <c r="F341" s="24"/>
    </row>
    <row r="342">
      <c r="A342" s="18" t="s">
        <v>6449</v>
      </c>
      <c r="B342" s="20" t="s">
        <v>6450</v>
      </c>
      <c r="C342" s="22" t="s">
        <v>14</v>
      </c>
      <c r="D342" s="30" t="str">
        <f>HYPERLINK("https://youtu.be/mdnZkn9sADo?t=2m41s","CHB+SYS")</f>
        <v>CHB+SYS</v>
      </c>
      <c r="E342" s="24"/>
      <c r="F342" s="24"/>
    </row>
    <row r="343">
      <c r="A343" s="18" t="s">
        <v>6451</v>
      </c>
      <c r="B343" s="20" t="s">
        <v>6452</v>
      </c>
      <c r="C343" s="22" t="s">
        <v>14</v>
      </c>
      <c r="D343" s="30" t="str">
        <f>HYPERLINK("https://youtu.be/orrV69Ib1Xc","CHB+SYS")</f>
        <v>CHB+SYS</v>
      </c>
      <c r="E343" s="24"/>
      <c r="F343" s="24"/>
    </row>
    <row r="344">
      <c r="A344" s="18" t="s">
        <v>6453</v>
      </c>
      <c r="B344" s="20" t="s">
        <v>6454</v>
      </c>
      <c r="C344" s="22" t="s">
        <v>14</v>
      </c>
      <c r="D344" s="30" t="str">
        <f>HYPERLINK("https://youtu.be/orrV69Ib1Xc?t=32s","CHB+SYS")</f>
        <v>CHB+SYS</v>
      </c>
      <c r="E344" s="24"/>
      <c r="F344" s="24"/>
    </row>
    <row r="345">
      <c r="A345" s="18" t="s">
        <v>6455</v>
      </c>
      <c r="B345" s="20" t="s">
        <v>6456</v>
      </c>
      <c r="C345" s="22" t="s">
        <v>14</v>
      </c>
      <c r="D345" s="30" t="str">
        <f>HYPERLINK("https://youtu.be/orrV69Ib1Xc?t=1m5s","CHB+SYS")</f>
        <v>CHB+SYS</v>
      </c>
      <c r="E345" s="24"/>
      <c r="F345" s="24"/>
    </row>
    <row r="346">
      <c r="A346" s="18" t="s">
        <v>6457</v>
      </c>
      <c r="B346" s="20" t="s">
        <v>6458</v>
      </c>
      <c r="C346" s="22" t="s">
        <v>14</v>
      </c>
      <c r="D346" s="30" t="str">
        <f>HYPERLINK("https://youtu.be/orrV69Ib1Xc?t=2m23s","CHB+SYS")</f>
        <v>CHB+SYS</v>
      </c>
      <c r="E346" s="24"/>
      <c r="F346" s="24"/>
    </row>
    <row r="347">
      <c r="A347" s="18" t="s">
        <v>6459</v>
      </c>
      <c r="B347" s="20" t="s">
        <v>6460</v>
      </c>
      <c r="C347" s="22" t="s">
        <v>14</v>
      </c>
      <c r="D347" s="30" t="str">
        <f>HYPERLINK("https://youtu.be/orrV69Ib1Xc?t=3m11s","CHB+SYS")</f>
        <v>CHB+SYS</v>
      </c>
      <c r="E347" s="24"/>
      <c r="F347" s="24"/>
    </row>
    <row r="348">
      <c r="A348" s="18" t="s">
        <v>6461</v>
      </c>
      <c r="B348" s="20" t="s">
        <v>6462</v>
      </c>
      <c r="C348" s="22" t="s">
        <v>14</v>
      </c>
      <c r="D348" s="30" t="str">
        <f>HYPERLINK("https://youtu.be/QcwK0_bqpcM?t=4s","CHB+SYS")</f>
        <v>CHB+SYS</v>
      </c>
      <c r="E348" s="24"/>
      <c r="F348" s="24"/>
    </row>
    <row r="349">
      <c r="A349" s="18" t="s">
        <v>6463</v>
      </c>
      <c r="B349" s="20" t="s">
        <v>6464</v>
      </c>
      <c r="C349" s="22" t="s">
        <v>14</v>
      </c>
      <c r="D349" s="30" t="str">
        <f>HYPERLINK("https://youtu.be/QcwK0_bqpcM?t=23s","CHB+SYS")</f>
        <v>CHB+SYS</v>
      </c>
      <c r="E349" s="24"/>
      <c r="F349" s="24"/>
    </row>
    <row r="350">
      <c r="A350" s="18" t="s">
        <v>6465</v>
      </c>
      <c r="B350" s="20" t="s">
        <v>6466</v>
      </c>
      <c r="C350" s="22" t="s">
        <v>14</v>
      </c>
      <c r="D350" s="30" t="str">
        <f>HYPERLINK("https://youtu.be/QcwK0_bqpcM?t=45s","CHB+SYS")</f>
        <v>CHB+SYS</v>
      </c>
      <c r="E350" s="24"/>
      <c r="F350" s="24"/>
    </row>
    <row r="351">
      <c r="A351" s="18" t="s">
        <v>6467</v>
      </c>
      <c r="B351" s="20" t="s">
        <v>6468</v>
      </c>
      <c r="C351" s="22" t="s">
        <v>14</v>
      </c>
      <c r="D351" s="30" t="str">
        <f>HYPERLINK("https://youtu.be/QcwK0_bqpcM?t=1m26s","CHB+SYS")</f>
        <v>CHB+SYS</v>
      </c>
      <c r="E351" s="24"/>
      <c r="F351" s="24"/>
    </row>
    <row r="352">
      <c r="A352" s="18" t="s">
        <v>6469</v>
      </c>
      <c r="B352" s="20" t="s">
        <v>6470</v>
      </c>
      <c r="C352" s="22" t="s">
        <v>14</v>
      </c>
      <c r="D352" s="30" t="str">
        <f>HYPERLINK("https://youtu.be/QcwK0_bqpcM?t=2m30s","CHB+SYS")</f>
        <v>CHB+SYS</v>
      </c>
      <c r="E352" s="24"/>
      <c r="F352" s="24"/>
    </row>
    <row r="353">
      <c r="A353" s="18" t="s">
        <v>6471</v>
      </c>
      <c r="B353" s="20" t="s">
        <v>6472</v>
      </c>
      <c r="C353" s="22" t="s">
        <v>14</v>
      </c>
      <c r="D353" s="30" t="str">
        <f>HYPERLINK("https://youtu.be/UK8MWni8PA0","CHB+SYS")</f>
        <v>CHB+SYS</v>
      </c>
      <c r="E353" s="24"/>
      <c r="F353" s="24"/>
    </row>
    <row r="354">
      <c r="A354" s="18" t="s">
        <v>6473</v>
      </c>
      <c r="B354" s="20" t="s">
        <v>6474</v>
      </c>
      <c r="C354" s="22" t="s">
        <v>14</v>
      </c>
      <c r="D354" s="30" t="str">
        <f>HYPERLINK("https://youtu.be/UK8MWni8PA0?t=1m2s","CHB+SYS")</f>
        <v>CHB+SYS</v>
      </c>
      <c r="E354" s="24"/>
      <c r="F354" s="24"/>
    </row>
    <row r="355">
      <c r="A355" s="18" t="s">
        <v>6475</v>
      </c>
      <c r="B355" s="20" t="s">
        <v>6476</v>
      </c>
      <c r="C355" s="22" t="s">
        <v>14</v>
      </c>
      <c r="D355" s="30" t="str">
        <f>HYPERLINK("https://youtu.be/UK8MWni8PA0?t=1m34s","CHB+SYS")</f>
        <v>CHB+SYS</v>
      </c>
      <c r="E355" s="24"/>
      <c r="F355" s="24"/>
    </row>
    <row r="356">
      <c r="A356" s="18" t="s">
        <v>6477</v>
      </c>
      <c r="B356" s="20" t="s">
        <v>6478</v>
      </c>
      <c r="C356" s="22" t="s">
        <v>14</v>
      </c>
      <c r="D356" s="30" t="str">
        <f>HYPERLINK("https://youtu.be/UK8MWni8PA0?t=2m19s","CHB+SYS")</f>
        <v>CHB+SYS</v>
      </c>
      <c r="E356" s="24"/>
      <c r="F356" s="24"/>
    </row>
    <row r="357">
      <c r="A357" s="18" t="s">
        <v>6479</v>
      </c>
      <c r="B357" s="20" t="s">
        <v>6480</v>
      </c>
      <c r="C357" s="22" t="s">
        <v>14</v>
      </c>
      <c r="D357" s="30" t="str">
        <f>HYPERLINK("https://youtu.be/UK8MWni8PA0?t=2m50s","CHB+SYS")</f>
        <v>CHB+SYS</v>
      </c>
      <c r="E357" s="24"/>
      <c r="F357" s="24"/>
    </row>
    <row r="358">
      <c r="A358" s="18" t="s">
        <v>6481</v>
      </c>
      <c r="B358" s="20" t="s">
        <v>6482</v>
      </c>
      <c r="C358" s="22" t="s">
        <v>14</v>
      </c>
      <c r="D358" s="30" t="str">
        <f>HYPERLINK("https://youtu.be/mfhGCcRysrg","CHB+SYS")</f>
        <v>CHB+SYS</v>
      </c>
      <c r="E358" s="24"/>
      <c r="F358" s="24"/>
    </row>
    <row r="359">
      <c r="A359" s="18" t="s">
        <v>6483</v>
      </c>
      <c r="B359" s="20" t="s">
        <v>6484</v>
      </c>
      <c r="C359" s="22" t="s">
        <v>14</v>
      </c>
      <c r="D359" s="30" t="str">
        <f>HYPERLINK("https://youtu.be/mfhGCcRysrg?t=42s","CHB+SYS")</f>
        <v>CHB+SYS</v>
      </c>
      <c r="E359" s="24"/>
      <c r="F359" s="24"/>
    </row>
    <row r="360">
      <c r="A360" s="18" t="s">
        <v>6485</v>
      </c>
      <c r="B360" s="20" t="s">
        <v>6486</v>
      </c>
      <c r="C360" s="22" t="s">
        <v>14</v>
      </c>
      <c r="D360" s="30" t="str">
        <f>HYPERLINK("https://youtu.be/mfhGCcRysrg?t=1m12s","CHB+SYS")</f>
        <v>CHB+SYS</v>
      </c>
      <c r="E360" s="24"/>
      <c r="F360" s="24"/>
    </row>
    <row r="361">
      <c r="A361" s="18" t="s">
        <v>6487</v>
      </c>
      <c r="B361" s="20" t="s">
        <v>6488</v>
      </c>
      <c r="C361" s="22" t="s">
        <v>14</v>
      </c>
      <c r="D361" s="30" t="str">
        <f>HYPERLINK("https://youtu.be/mfhGCcRysrg?t=1m43s","CHB+SYS")</f>
        <v>CHB+SYS</v>
      </c>
      <c r="E361" s="24"/>
      <c r="F361" s="24"/>
    </row>
    <row r="362">
      <c r="A362" s="18" t="s">
        <v>6489</v>
      </c>
      <c r="B362" s="20" t="s">
        <v>6490</v>
      </c>
      <c r="C362" s="22" t="s">
        <v>14</v>
      </c>
      <c r="D362" s="30" t="str">
        <f>HYPERLINK("https://youtu.be/mfhGCcRysrg?t=4m3s","CHB+SYS")</f>
        <v>CHB+SYS</v>
      </c>
      <c r="E362" s="24"/>
      <c r="F362" s="24"/>
    </row>
    <row r="363">
      <c r="A363" s="18" t="s">
        <v>6491</v>
      </c>
      <c r="B363" s="20" t="s">
        <v>6492</v>
      </c>
      <c r="C363" s="22" t="s">
        <v>14</v>
      </c>
      <c r="D363" s="30" t="str">
        <f>HYPERLINK("https://youtu.be/u6ZcRE9YGbg","CHB+SYS")</f>
        <v>CHB+SYS</v>
      </c>
      <c r="E363" s="24"/>
      <c r="F363" s="24"/>
    </row>
    <row r="364">
      <c r="A364" s="18" t="s">
        <v>6493</v>
      </c>
      <c r="B364" s="20" t="s">
        <v>6494</v>
      </c>
      <c r="C364" s="22" t="s">
        <v>14</v>
      </c>
      <c r="D364" s="30" t="str">
        <f>HYPERLINK("https://youtu.be/u6ZcRE9YGbg?t=22s","CHB+SYS")</f>
        <v>CHB+SYS</v>
      </c>
      <c r="E364" s="24"/>
      <c r="F364" s="24"/>
    </row>
    <row r="365">
      <c r="A365" s="18" t="s">
        <v>6495</v>
      </c>
      <c r="B365" s="20" t="s">
        <v>6496</v>
      </c>
      <c r="C365" s="22" t="s">
        <v>14</v>
      </c>
      <c r="D365" s="30" t="str">
        <f>HYPERLINK("https://youtu.be/u6ZcRE9YGbg?t=52s","CHB+SYS")</f>
        <v>CHB+SYS</v>
      </c>
      <c r="E365" s="24"/>
      <c r="F365" s="24"/>
    </row>
    <row r="366">
      <c r="A366" s="18" t="s">
        <v>6497</v>
      </c>
      <c r="B366" s="20" t="s">
        <v>6498</v>
      </c>
      <c r="C366" s="22" t="s">
        <v>14</v>
      </c>
      <c r="D366" s="30" t="str">
        <f>HYPERLINK("https://youtu.be/u6ZcRE9YGbg?t=1m43s","CHB+SYS")</f>
        <v>CHB+SYS</v>
      </c>
      <c r="E366" s="24"/>
      <c r="F366" s="24"/>
    </row>
    <row r="367">
      <c r="A367" s="18" t="s">
        <v>6499</v>
      </c>
      <c r="B367" s="20" t="s">
        <v>6500</v>
      </c>
      <c r="C367" s="22" t="s">
        <v>14</v>
      </c>
      <c r="D367" s="30" t="str">
        <f>HYPERLINK("https://youtu.be/u6ZcRE9YGbg?t=2m7s","CHB+SYS")</f>
        <v>CHB+SYS</v>
      </c>
      <c r="E367" s="24"/>
      <c r="F367" s="24"/>
    </row>
    <row r="368">
      <c r="A368" s="18" t="s">
        <v>6501</v>
      </c>
      <c r="B368" s="20" t="s">
        <v>6502</v>
      </c>
      <c r="C368" s="22" t="s">
        <v>14</v>
      </c>
      <c r="D368" s="30" t="str">
        <f>HYPERLINK("https://youtu.be/1nsZHL_G_fc?t=1s","CHB+SYS")</f>
        <v>CHB+SYS</v>
      </c>
      <c r="E368" s="24"/>
      <c r="F368" s="24"/>
    </row>
    <row r="369">
      <c r="A369" s="18" t="s">
        <v>6503</v>
      </c>
      <c r="B369" s="20" t="s">
        <v>6504</v>
      </c>
      <c r="C369" s="22" t="s">
        <v>14</v>
      </c>
      <c r="D369" s="30" t="str">
        <f>HYPERLINK("https://youtu.be/1nsZHL_G_fc?t=41s","CHB+SYS")</f>
        <v>CHB+SYS</v>
      </c>
      <c r="E369" s="24"/>
      <c r="F369" s="24"/>
    </row>
    <row r="370">
      <c r="A370" s="18" t="s">
        <v>6505</v>
      </c>
      <c r="B370" s="20" t="s">
        <v>6506</v>
      </c>
      <c r="C370" s="22" t="s">
        <v>14</v>
      </c>
      <c r="D370" s="30" t="str">
        <f>HYPERLINK("https://youtu.be/1nsZHL_G_fc?t=1m23s","CHB+SYS")</f>
        <v>CHB+SYS</v>
      </c>
      <c r="E370" s="24"/>
      <c r="F370" s="24"/>
    </row>
    <row r="371">
      <c r="A371" s="18" t="s">
        <v>6507</v>
      </c>
      <c r="B371" s="20" t="s">
        <v>6508</v>
      </c>
      <c r="C371" s="22" t="s">
        <v>14</v>
      </c>
      <c r="D371" s="30" t="str">
        <f>HYPERLINK("https://youtu.be/1nsZHL_G_fc?t=2m22s","CHB+SYS")</f>
        <v>CHB+SYS</v>
      </c>
      <c r="E371" s="24"/>
      <c r="F371" s="24"/>
    </row>
    <row r="372">
      <c r="A372" s="18" t="s">
        <v>6509</v>
      </c>
      <c r="B372" s="20" t="s">
        <v>6510</v>
      </c>
      <c r="C372" s="22" t="s">
        <v>14</v>
      </c>
      <c r="D372" s="30" t="str">
        <f>HYPERLINK("https://youtu.be/1nsZHL_G_fc?t=2m42s","CHB+SYS")</f>
        <v>CHB+SYS</v>
      </c>
      <c r="E372" s="24"/>
      <c r="F372" s="24"/>
    </row>
    <row r="373">
      <c r="A373" s="18" t="s">
        <v>6511</v>
      </c>
      <c r="B373" s="20" t="s">
        <v>6512</v>
      </c>
      <c r="C373" s="22" t="s">
        <v>14</v>
      </c>
      <c r="D373" s="24"/>
      <c r="E373" s="24"/>
      <c r="F373" s="24"/>
    </row>
    <row r="374">
      <c r="A374" s="18" t="s">
        <v>6513</v>
      </c>
      <c r="B374" s="20" t="s">
        <v>6514</v>
      </c>
      <c r="C374" s="22" t="s">
        <v>14</v>
      </c>
      <c r="D374" s="24"/>
      <c r="E374" s="24"/>
      <c r="F374" s="24"/>
    </row>
    <row r="375">
      <c r="A375" s="18" t="s">
        <v>6515</v>
      </c>
      <c r="B375" s="20" t="s">
        <v>6516</v>
      </c>
      <c r="C375" s="22" t="s">
        <v>14</v>
      </c>
      <c r="D375" s="24"/>
      <c r="E375" s="24"/>
      <c r="F375" s="24"/>
    </row>
    <row r="376">
      <c r="A376" s="18" t="s">
        <v>6517</v>
      </c>
      <c r="B376" s="20" t="s">
        <v>6518</v>
      </c>
      <c r="C376" s="22" t="s">
        <v>14</v>
      </c>
      <c r="D376" s="24"/>
      <c r="E376" s="24"/>
      <c r="F376" s="24"/>
    </row>
    <row r="377">
      <c r="A377" s="18" t="s">
        <v>6519</v>
      </c>
      <c r="B377" s="20" t="s">
        <v>6520</v>
      </c>
      <c r="C377" s="22" t="s">
        <v>14</v>
      </c>
      <c r="D377" s="30" t="str">
        <f>HYPERLINK("https://www.youtube.com/watch?v=TpNSfEQSXA4&amp;list=PLbU6uWaIKemqNvTeRxK-Ay6PRg9iwCKVi&amp;index=178&amp;t=0s","HIT+KOS")</f>
        <v>HIT+KOS</v>
      </c>
      <c r="E377" s="52"/>
      <c r="F377" s="52"/>
    </row>
    <row r="378">
      <c r="A378" s="18" t="s">
        <v>6521</v>
      </c>
      <c r="B378" s="20" t="s">
        <v>6522</v>
      </c>
      <c r="C378" s="22" t="s">
        <v>14</v>
      </c>
      <c r="D378" s="30" t="str">
        <f>HYPERLINK("https://youtu.be/tkboXauuu-s?t=1s","CHB+SYS")</f>
        <v>CHB+SYS</v>
      </c>
      <c r="E378" s="24"/>
      <c r="F378" s="24"/>
    </row>
    <row r="379">
      <c r="A379" s="18" t="s">
        <v>6523</v>
      </c>
      <c r="B379" s="20" t="s">
        <v>6524</v>
      </c>
      <c r="C379" s="22" t="s">
        <v>14</v>
      </c>
      <c r="D379" s="30" t="str">
        <f>HYPERLINK("https://youtu.be/tkboXauuu-s?t=21s","CHB+SYS")</f>
        <v>CHB+SYS</v>
      </c>
      <c r="E379" s="24"/>
      <c r="F379" s="24"/>
    </row>
    <row r="380">
      <c r="A380" s="18" t="s">
        <v>6525</v>
      </c>
      <c r="B380" s="20" t="s">
        <v>6526</v>
      </c>
      <c r="C380" s="22" t="s">
        <v>14</v>
      </c>
      <c r="D380" s="30" t="str">
        <f>HYPERLINK("https://youtu.be/tkboXauuu-s?t=48s","CHB+SYS")</f>
        <v>CHB+SYS</v>
      </c>
      <c r="E380" s="24"/>
      <c r="F380" s="24"/>
    </row>
    <row r="381">
      <c r="A381" s="18" t="s">
        <v>6527</v>
      </c>
      <c r="B381" s="20" t="s">
        <v>6528</v>
      </c>
      <c r="C381" s="22" t="s">
        <v>14</v>
      </c>
      <c r="D381" s="30" t="str">
        <f>HYPERLINK("https://youtu.be/tkboXauuu-s?t=1m20s","CHB+SYS")</f>
        <v>CHB+SYS</v>
      </c>
      <c r="E381" s="24"/>
      <c r="F381" s="24"/>
    </row>
    <row r="382">
      <c r="A382" s="18" t="s">
        <v>6529</v>
      </c>
      <c r="B382" s="20" t="s">
        <v>6530</v>
      </c>
      <c r="C382" s="22" t="s">
        <v>14</v>
      </c>
      <c r="D382" s="30" t="str">
        <f>HYPERLINK("https://youtu.be/tkboXauuu-s?t=1m51s","CHB+SYS")</f>
        <v>CHB+SYS</v>
      </c>
      <c r="E382" s="24"/>
      <c r="F382" s="24"/>
    </row>
    <row r="383">
      <c r="A383" s="18" t="s">
        <v>6531</v>
      </c>
      <c r="B383" s="20" t="s">
        <v>6532</v>
      </c>
      <c r="C383" s="22" t="s">
        <v>14</v>
      </c>
      <c r="D383" s="30" t="str">
        <f>HYPERLINK("https://youtu.be/4n3HbBqbeYI","CHB+SYS")</f>
        <v>CHB+SYS</v>
      </c>
      <c r="E383" s="24"/>
      <c r="F383" s="24"/>
    </row>
    <row r="384">
      <c r="A384" s="18" t="s">
        <v>6533</v>
      </c>
      <c r="B384" s="20" t="s">
        <v>6534</v>
      </c>
      <c r="C384" s="22" t="s">
        <v>14</v>
      </c>
      <c r="D384" s="30" t="str">
        <f>HYPERLINK("https://youtu.be/4n3HbBqbeYI?t=44s","CHB+SYS")</f>
        <v>CHB+SYS</v>
      </c>
      <c r="E384" s="24"/>
      <c r="F384" s="24"/>
    </row>
    <row r="385">
      <c r="A385" s="18" t="s">
        <v>6535</v>
      </c>
      <c r="B385" s="20" t="s">
        <v>6536</v>
      </c>
      <c r="C385" s="22" t="s">
        <v>14</v>
      </c>
      <c r="D385" s="30" t="str">
        <f>HYPERLINK("https://youtu.be/4n3HbBqbeYI?t=1m","CHB+SYS")</f>
        <v>CHB+SYS</v>
      </c>
      <c r="E385" s="24"/>
      <c r="F385" s="24"/>
    </row>
    <row r="386">
      <c r="A386" s="18" t="s">
        <v>6537</v>
      </c>
      <c r="B386" s="20" t="s">
        <v>6538</v>
      </c>
      <c r="C386" s="22" t="s">
        <v>14</v>
      </c>
      <c r="D386" s="30" t="str">
        <f>HYPERLINK("https://youtu.be/4n3HbBqbeYI?t=1m39s","CHB+SYS")</f>
        <v>CHB+SYS</v>
      </c>
      <c r="E386" s="24"/>
      <c r="F386" s="24"/>
    </row>
    <row r="387">
      <c r="A387" s="18" t="s">
        <v>6539</v>
      </c>
      <c r="B387" s="20" t="s">
        <v>6540</v>
      </c>
      <c r="C387" s="22" t="s">
        <v>14</v>
      </c>
      <c r="D387" s="30" t="str">
        <f>HYPERLINK("https://youtu.be/4n3HbBqbeYI?t=2m5s","CHB+SYS")</f>
        <v>CHB+SYS</v>
      </c>
      <c r="E387" s="24"/>
      <c r="F387" s="24"/>
    </row>
    <row r="388">
      <c r="A388" s="18" t="s">
        <v>6541</v>
      </c>
      <c r="B388" s="20" t="s">
        <v>6542</v>
      </c>
      <c r="C388" s="22" t="s">
        <v>14</v>
      </c>
      <c r="D388" s="30" t="str">
        <f>HYPERLINK("https://youtu.be/8a0OKtiFMuc?t=1s","CHB+SYS")</f>
        <v>CHB+SYS</v>
      </c>
      <c r="E388" s="24"/>
      <c r="F388" s="24"/>
    </row>
    <row r="389">
      <c r="A389" s="18" t="s">
        <v>6543</v>
      </c>
      <c r="B389" s="20" t="s">
        <v>6544</v>
      </c>
      <c r="C389" s="22" t="s">
        <v>14</v>
      </c>
      <c r="D389" s="30" t="str">
        <f>HYPERLINK("https://youtu.be/8a0OKtiFMuc?t=20s","CHB+SYS")</f>
        <v>CHB+SYS</v>
      </c>
      <c r="E389" s="24"/>
      <c r="F389" s="24"/>
    </row>
    <row r="390">
      <c r="A390" s="18" t="s">
        <v>6545</v>
      </c>
      <c r="B390" s="20" t="s">
        <v>6546</v>
      </c>
      <c r="C390" s="22" t="s">
        <v>14</v>
      </c>
      <c r="D390" s="30" t="str">
        <f>HYPERLINK("https://youtu.be/8a0OKtiFMuc?t=46s","CHB+SYS")</f>
        <v>CHB+SYS</v>
      </c>
      <c r="E390" s="24"/>
      <c r="F390" s="24"/>
    </row>
    <row r="391">
      <c r="A391" s="18" t="s">
        <v>6547</v>
      </c>
      <c r="B391" s="20" t="s">
        <v>6548</v>
      </c>
      <c r="C391" s="22" t="s">
        <v>14</v>
      </c>
      <c r="D391" s="30" t="str">
        <f>HYPERLINK("https://youtu.be/8a0OKtiFMuc?t=1m14s","CHB+SYS")</f>
        <v>CHB+SYS</v>
      </c>
      <c r="E391" s="24"/>
      <c r="F391" s="24"/>
    </row>
    <row r="392">
      <c r="A392" s="18" t="s">
        <v>6549</v>
      </c>
      <c r="B392" s="20" t="s">
        <v>6550</v>
      </c>
      <c r="C392" s="22" t="s">
        <v>14</v>
      </c>
      <c r="D392" s="30" t="str">
        <f>HYPERLINK("https://youtu.be/8a0OKtiFMuc?t=1m52s","CHB+SYS")</f>
        <v>CHB+SYS</v>
      </c>
      <c r="E392" s="24"/>
      <c r="F392" s="24"/>
    </row>
    <row r="393">
      <c r="A393" s="18" t="s">
        <v>6551</v>
      </c>
      <c r="B393" s="20" t="s">
        <v>6552</v>
      </c>
      <c r="C393" s="22" t="s">
        <v>14</v>
      </c>
      <c r="D393" s="30" t="str">
        <f>HYPERLINK("https://youtu.be/nKLtPIrxAoM","CHB+SYS")</f>
        <v>CHB+SYS</v>
      </c>
      <c r="E393" s="24"/>
      <c r="F393" s="24"/>
    </row>
    <row r="394">
      <c r="A394" s="18" t="s">
        <v>6553</v>
      </c>
      <c r="B394" s="20" t="s">
        <v>6554</v>
      </c>
      <c r="C394" s="22" t="s">
        <v>14</v>
      </c>
      <c r="D394" s="30" t="str">
        <f>HYPERLINK("https://youtu.be/nKLtPIrxAoM?t=37s","CHB+SYS")</f>
        <v>CHB+SYS</v>
      </c>
      <c r="E394" s="24"/>
      <c r="F394" s="24"/>
    </row>
    <row r="395">
      <c r="A395" s="18" t="s">
        <v>6555</v>
      </c>
      <c r="B395" s="20" t="s">
        <v>6556</v>
      </c>
      <c r="C395" s="22" t="s">
        <v>14</v>
      </c>
      <c r="D395" s="30" t="str">
        <f>HYPERLINK("https://youtu.be/nKLtPIrxAoM?t=1m6s","CHB+SYS")</f>
        <v>CHB+SYS</v>
      </c>
      <c r="E395" s="24"/>
      <c r="F395" s="24"/>
    </row>
    <row r="396">
      <c r="A396" s="18" t="s">
        <v>6557</v>
      </c>
      <c r="B396" s="20" t="s">
        <v>6558</v>
      </c>
      <c r="C396" s="22" t="s">
        <v>14</v>
      </c>
      <c r="D396" s="30" t="str">
        <f>HYPERLINK("https://youtu.be/nKLtPIrxAoM?t=1m51s","CHB+SYS")</f>
        <v>CHB+SYS</v>
      </c>
      <c r="E396" s="24"/>
      <c r="F396" s="24"/>
    </row>
    <row r="397">
      <c r="A397" s="18" t="s">
        <v>6559</v>
      </c>
      <c r="B397" s="20" t="s">
        <v>6560</v>
      </c>
      <c r="C397" s="22" t="s">
        <v>14</v>
      </c>
      <c r="D397" s="30" t="str">
        <f>HYPERLINK("https://youtu.be/nKLtPIrxAoM?t=2m25s","CHB+SYS")</f>
        <v>CHB+SYS</v>
      </c>
      <c r="E397" s="24"/>
      <c r="F397" s="24"/>
    </row>
    <row r="398">
      <c r="A398" s="18" t="s">
        <v>6561</v>
      </c>
      <c r="B398" s="20" t="s">
        <v>6562</v>
      </c>
      <c r="C398" s="22" t="s">
        <v>14</v>
      </c>
      <c r="D398" s="24"/>
      <c r="E398" s="24"/>
      <c r="F398" s="24"/>
    </row>
    <row r="399">
      <c r="A399" s="18" t="s">
        <v>6563</v>
      </c>
      <c r="B399" s="20" t="s">
        <v>6564</v>
      </c>
      <c r="C399" s="22" t="s">
        <v>14</v>
      </c>
      <c r="D399" s="24"/>
      <c r="E399" s="24"/>
      <c r="F399" s="24"/>
    </row>
    <row r="400">
      <c r="A400" s="18" t="s">
        <v>6565</v>
      </c>
      <c r="B400" s="20" t="s">
        <v>6566</v>
      </c>
      <c r="C400" s="22" t="s">
        <v>14</v>
      </c>
      <c r="D400" s="24"/>
      <c r="E400" s="24"/>
      <c r="F400" s="24"/>
    </row>
    <row r="401">
      <c r="A401" s="18" t="s">
        <v>6567</v>
      </c>
      <c r="B401" s="20" t="s">
        <v>6568</v>
      </c>
      <c r="C401" s="22" t="s">
        <v>14</v>
      </c>
      <c r="D401" s="24"/>
      <c r="E401" s="24"/>
      <c r="F401" s="24"/>
    </row>
    <row r="402">
      <c r="A402" s="18" t="s">
        <v>6569</v>
      </c>
      <c r="B402" s="20" t="s">
        <v>6570</v>
      </c>
      <c r="C402" s="22" t="s">
        <v>14</v>
      </c>
      <c r="D402" s="24"/>
      <c r="E402" s="24"/>
      <c r="F402" s="24"/>
    </row>
    <row r="403">
      <c r="A403" s="18" t="s">
        <v>6571</v>
      </c>
      <c r="B403" s="20" t="s">
        <v>6572</v>
      </c>
      <c r="C403" s="22" t="s">
        <v>14</v>
      </c>
      <c r="D403" s="30" t="str">
        <f>HYPERLINK("https://youtu.be/L14tlM1w8j0","CHB+SYS")</f>
        <v>CHB+SYS</v>
      </c>
      <c r="E403" s="24"/>
      <c r="F403" s="24"/>
    </row>
    <row r="404">
      <c r="A404" s="18" t="s">
        <v>6573</v>
      </c>
      <c r="B404" s="20" t="s">
        <v>6574</v>
      </c>
      <c r="C404" s="22" t="s">
        <v>14</v>
      </c>
      <c r="D404" s="30" t="str">
        <f>HYPERLINK("https://youtu.be/L14tlM1w8j0?t=47s","CHB+SYS")</f>
        <v>CHB+SYS</v>
      </c>
      <c r="E404" s="24"/>
      <c r="F404" s="24"/>
    </row>
    <row r="405">
      <c r="A405" s="18" t="s">
        <v>6575</v>
      </c>
      <c r="B405" s="20" t="s">
        <v>6576</v>
      </c>
      <c r="C405" s="22" t="s">
        <v>14</v>
      </c>
      <c r="D405" s="30" t="str">
        <f>HYPERLINK("https://youtu.be/L14tlM1w8j0?t=1m6s","CHB+SYS")</f>
        <v>CHB+SYS</v>
      </c>
      <c r="E405" s="24"/>
      <c r="F405" s="24"/>
    </row>
    <row r="406">
      <c r="A406" s="18" t="s">
        <v>6577</v>
      </c>
      <c r="B406" s="20" t="s">
        <v>6578</v>
      </c>
      <c r="C406" s="22" t="s">
        <v>14</v>
      </c>
      <c r="D406" s="30" t="str">
        <f>HYPERLINK("https://youtu.be/L14tlM1w8j0?t=1m49s","CHB+SYS")</f>
        <v>CHB+SYS</v>
      </c>
      <c r="E406" s="24"/>
      <c r="F406" s="24"/>
    </row>
    <row r="407">
      <c r="A407" s="18" t="s">
        <v>6579</v>
      </c>
      <c r="B407" s="20" t="s">
        <v>6580</v>
      </c>
      <c r="C407" s="22" t="s">
        <v>14</v>
      </c>
      <c r="D407" s="30" t="str">
        <f>HYPERLINK("https://youtu.be/L14tlM1w8j0?t=2m36s","CHB+SYS")</f>
        <v>CHB+SYS</v>
      </c>
      <c r="E407" s="24"/>
      <c r="F407" s="24"/>
    </row>
    <row r="408">
      <c r="A408" s="18" t="s">
        <v>6581</v>
      </c>
      <c r="B408" s="20" t="s">
        <v>6582</v>
      </c>
      <c r="C408" s="22" t="s">
        <v>14</v>
      </c>
      <c r="D408" s="30" t="str">
        <f>HYPERLINK("https://youtu.be/Sqd-NF2d2NA","CHB+SYS")</f>
        <v>CHB+SYS</v>
      </c>
      <c r="E408" s="24"/>
      <c r="F408" s="24"/>
    </row>
    <row r="409">
      <c r="A409" s="18" t="s">
        <v>6583</v>
      </c>
      <c r="B409" s="20" t="s">
        <v>6584</v>
      </c>
      <c r="C409" s="22" t="s">
        <v>14</v>
      </c>
      <c r="D409" s="30" t="str">
        <f>HYPERLINK("https://youtu.be/Sqd-NF2d2NA?t=51s","CHB+SYS")</f>
        <v>CHB+SYS</v>
      </c>
      <c r="E409" s="24"/>
      <c r="F409" s="24"/>
    </row>
    <row r="410">
      <c r="A410" s="18" t="s">
        <v>6585</v>
      </c>
      <c r="B410" s="20" t="s">
        <v>6586</v>
      </c>
      <c r="C410" s="22" t="s">
        <v>14</v>
      </c>
      <c r="D410" s="30" t="str">
        <f>HYPERLINK("https://youtu.be/Sqd-NF2d2NA?t=1m18s","CHB+SYS")</f>
        <v>CHB+SYS</v>
      </c>
      <c r="E410" s="24"/>
      <c r="F410" s="24"/>
    </row>
    <row r="411">
      <c r="A411" s="18" t="s">
        <v>6587</v>
      </c>
      <c r="B411" s="20" t="s">
        <v>6588</v>
      </c>
      <c r="C411" s="22" t="s">
        <v>14</v>
      </c>
      <c r="D411" s="30" t="str">
        <f>HYPERLINK("https://youtu.be/Sqd-NF2d2NA?t=1m46s","CHB+SYS")</f>
        <v>CHB+SYS</v>
      </c>
      <c r="E411" s="24"/>
      <c r="F411" s="24"/>
    </row>
    <row r="412">
      <c r="A412" s="18" t="s">
        <v>6589</v>
      </c>
      <c r="B412" s="20" t="s">
        <v>6590</v>
      </c>
      <c r="C412" s="22" t="s">
        <v>14</v>
      </c>
      <c r="D412" s="30" t="str">
        <f>HYPERLINK("https://youtu.be/Sqd-NF2d2NA?t=2m12s","CHB+SYS")</f>
        <v>CHB+SYS</v>
      </c>
      <c r="E412" s="24"/>
      <c r="F412" s="24"/>
    </row>
    <row r="413">
      <c r="A413" s="18" t="s">
        <v>6591</v>
      </c>
      <c r="B413" s="20" t="s">
        <v>6592</v>
      </c>
      <c r="C413" s="22" t="s">
        <v>14</v>
      </c>
      <c r="D413" s="30" t="str">
        <f>HYPERLINK("https://youtu.be/eEWKBtiyFzQ","CHB+SYS")</f>
        <v>CHB+SYS</v>
      </c>
      <c r="E413" s="24"/>
      <c r="F413" s="24"/>
    </row>
    <row r="414">
      <c r="A414" s="18" t="s">
        <v>6593</v>
      </c>
      <c r="B414" s="20" t="s">
        <v>6594</v>
      </c>
      <c r="C414" s="22" t="s">
        <v>14</v>
      </c>
      <c r="D414" s="30" t="str">
        <f>HYPERLINK("https://youtu.be/eEWKBtiyFzQ?t=1m11s","CHB+SYS")</f>
        <v>CHB+SYS</v>
      </c>
      <c r="E414" s="24"/>
      <c r="F414" s="24"/>
    </row>
    <row r="415">
      <c r="A415" s="18" t="s">
        <v>6595</v>
      </c>
      <c r="B415" s="20" t="s">
        <v>6596</v>
      </c>
      <c r="C415" s="22" t="s">
        <v>14</v>
      </c>
      <c r="D415" s="30" t="str">
        <f>HYPERLINK("https://youtu.be/eEWKBtiyFzQ?t=1m36s","CHB+SYS")</f>
        <v>CHB+SYS</v>
      </c>
      <c r="E415" s="24"/>
      <c r="F415" s="24"/>
    </row>
    <row r="416">
      <c r="A416" s="18" t="s">
        <v>6597</v>
      </c>
      <c r="B416" s="20" t="s">
        <v>6598</v>
      </c>
      <c r="C416" s="22" t="s">
        <v>14</v>
      </c>
      <c r="D416" s="30" t="str">
        <f>HYPERLINK("https://youtu.be/eEWKBtiyFzQ?t=2m7s","CHB+SYS")</f>
        <v>CHB+SYS</v>
      </c>
      <c r="E416" s="24"/>
      <c r="F416" s="24"/>
    </row>
    <row r="417">
      <c r="A417" s="18" t="s">
        <v>6599</v>
      </c>
      <c r="B417" s="20" t="s">
        <v>6600</v>
      </c>
      <c r="C417" s="22" t="s">
        <v>14</v>
      </c>
      <c r="D417" s="30" t="str">
        <f>HYPERLINK("https://youtu.be/eEWKBtiyFzQ?t=3m43s","CHB+SYS")</f>
        <v>CHB+SYS</v>
      </c>
      <c r="E417" s="24"/>
      <c r="F417" s="24"/>
    </row>
    <row r="418">
      <c r="A418" s="18" t="s">
        <v>6601</v>
      </c>
      <c r="B418" s="20" t="s">
        <v>6602</v>
      </c>
      <c r="C418" s="22" t="s">
        <v>14</v>
      </c>
      <c r="D418" s="30" t="str">
        <f>HYPERLINK("https://youtu.be/SqIVvtE9kgQ","CHB+SYS")</f>
        <v>CHB+SYS</v>
      </c>
      <c r="E418" s="24"/>
      <c r="F418" s="24"/>
    </row>
    <row r="419">
      <c r="A419" s="18" t="s">
        <v>6603</v>
      </c>
      <c r="B419" s="20" t="s">
        <v>6604</v>
      </c>
      <c r="C419" s="22" t="s">
        <v>14</v>
      </c>
      <c r="D419" s="30" t="str">
        <f>HYPERLINK("https://youtu.be/SqIVvtE9kgQ?t=33s","CHB+SYS")</f>
        <v>CHB+SYS</v>
      </c>
      <c r="E419" s="24"/>
      <c r="F419" s="24"/>
    </row>
    <row r="420">
      <c r="A420" s="18" t="s">
        <v>6605</v>
      </c>
      <c r="B420" s="20" t="s">
        <v>6606</v>
      </c>
      <c r="C420" s="22" t="s">
        <v>14</v>
      </c>
      <c r="D420" s="30" t="str">
        <f>HYPERLINK("https://youtu.be/SqIVvtE9kgQ?t=1m53s","CHB+SYS")</f>
        <v>CHB+SYS</v>
      </c>
      <c r="E420" s="24"/>
      <c r="F420" s="24"/>
    </row>
    <row r="421">
      <c r="A421" s="18" t="s">
        <v>6607</v>
      </c>
      <c r="B421" s="20" t="s">
        <v>6608</v>
      </c>
      <c r="C421" s="22" t="s">
        <v>14</v>
      </c>
      <c r="D421" s="30" t="str">
        <f>HYPERLINK("https://youtu.be/SqIVvtE9kgQ?t=3m26s","CHB+SYS")</f>
        <v>CHB+SYS</v>
      </c>
      <c r="E421" s="30" t="str">
        <f>HYPERLINK("https://www.youtube.com/watch?v=sRgfh-Q7h4g&amp;list=PLbU6uWaIKemqNvTeRxK-Ay6PRg9iwCKVi&amp;index=177&amp;t=0s","HIT+KOS")</f>
        <v>HIT+KOS</v>
      </c>
      <c r="F421" s="52"/>
    </row>
    <row r="422">
      <c r="A422" s="18" t="s">
        <v>6609</v>
      </c>
      <c r="B422" s="20" t="s">
        <v>6610</v>
      </c>
      <c r="C422" s="22" t="s">
        <v>14</v>
      </c>
      <c r="D422" s="30" t="str">
        <f>HYPERLINK("https://youtu.be/SqIVvtE9kgQ?t=3m37s","CHB+SYS")</f>
        <v>CHB+SYS</v>
      </c>
      <c r="E422" s="30" t="str">
        <f>HYPERLINK("https://www.youtube.com/watch?v=rsIfVfotJ_g&amp;list=PLbU6uWaIKemqNvTeRxK-Ay6PRg9iwCKVi&amp;index=180&amp;t=0s","HIT+KOS")</f>
        <v>HIT+KOS</v>
      </c>
      <c r="F422" s="52"/>
    </row>
    <row r="423">
      <c r="A423" s="18" t="s">
        <v>6611</v>
      </c>
      <c r="B423" s="20" t="s">
        <v>6612</v>
      </c>
      <c r="C423" s="22" t="s">
        <v>14</v>
      </c>
      <c r="D423" s="24"/>
      <c r="E423" s="24"/>
      <c r="F423" s="24"/>
    </row>
    <row r="424">
      <c r="A424" s="18" t="s">
        <v>6613</v>
      </c>
      <c r="B424" s="20" t="s">
        <v>6614</v>
      </c>
      <c r="C424" s="22" t="s">
        <v>14</v>
      </c>
      <c r="D424" s="24"/>
      <c r="E424" s="24"/>
      <c r="F424" s="24"/>
    </row>
    <row r="425">
      <c r="A425" s="18" t="s">
        <v>6615</v>
      </c>
      <c r="B425" s="20" t="s">
        <v>6616</v>
      </c>
      <c r="C425" s="22" t="s">
        <v>14</v>
      </c>
      <c r="D425" s="30" t="str">
        <f>HYPERLINK("https://www.youtube.com/watch?v=jHnNsIRSXeM&amp;list=PLbU6uWaIKemqNvTeRxK-Ay6PRg9iwCKVi&amp;index=181&amp;t=0s","HIT+KOS")</f>
        <v>HIT+KOS</v>
      </c>
      <c r="E425" s="52"/>
      <c r="F425" s="52"/>
    </row>
    <row r="426">
      <c r="A426" s="18" t="s">
        <v>6617</v>
      </c>
      <c r="B426" s="20" t="s">
        <v>6618</v>
      </c>
      <c r="C426" s="22" t="s">
        <v>14</v>
      </c>
      <c r="D426" s="24"/>
      <c r="E426" s="24"/>
      <c r="F426" s="24"/>
    </row>
    <row r="427">
      <c r="A427" s="18" t="s">
        <v>6619</v>
      </c>
      <c r="B427" s="20" t="s">
        <v>6620</v>
      </c>
      <c r="C427" s="22" t="s">
        <v>14</v>
      </c>
      <c r="D427" s="24"/>
      <c r="E427" s="24"/>
      <c r="F427" s="24"/>
    </row>
    <row r="428">
      <c r="A428" s="18" t="s">
        <v>6621</v>
      </c>
      <c r="B428" s="20" t="s">
        <v>6622</v>
      </c>
      <c r="C428" s="22" t="s">
        <v>14</v>
      </c>
      <c r="D428" s="30" t="str">
        <f>HYPERLINK("https://youtu.be/qxEtpX2OUXo","CHB+SYS")</f>
        <v>CHB+SYS</v>
      </c>
      <c r="E428" s="24"/>
      <c r="F428" s="24"/>
    </row>
    <row r="429">
      <c r="A429" s="18" t="s">
        <v>6623</v>
      </c>
      <c r="B429" s="20" t="s">
        <v>6624</v>
      </c>
      <c r="C429" s="22" t="s">
        <v>14</v>
      </c>
      <c r="D429" s="30" t="str">
        <f>HYPERLINK("https://youtu.be/qxEtpX2OUXo?t=48s","CHB+SYS")</f>
        <v>CHB+SYS</v>
      </c>
      <c r="E429" s="24"/>
      <c r="F429" s="24"/>
    </row>
    <row r="430">
      <c r="A430" s="18" t="s">
        <v>6625</v>
      </c>
      <c r="B430" s="20" t="s">
        <v>6626</v>
      </c>
      <c r="C430" s="22" t="s">
        <v>14</v>
      </c>
      <c r="D430" s="30" t="str">
        <f>HYPERLINK("https://youtu.be/qxEtpX2OUXo?t=1m28s","CHB+SYS")</f>
        <v>CHB+SYS</v>
      </c>
      <c r="E430" s="24"/>
      <c r="F430" s="24"/>
    </row>
    <row r="431">
      <c r="A431" s="18" t="s">
        <v>6627</v>
      </c>
      <c r="B431" s="20" t="s">
        <v>6628</v>
      </c>
      <c r="C431" s="22" t="s">
        <v>14</v>
      </c>
      <c r="D431" s="30" t="str">
        <f>HYPERLINK("https://youtu.be/qxEtpX2OUXo?t=1m58s","CHB+SYS")</f>
        <v>CHB+SYS</v>
      </c>
      <c r="E431" s="24"/>
      <c r="F431" s="24"/>
    </row>
    <row r="432">
      <c r="A432" s="18" t="s">
        <v>6629</v>
      </c>
      <c r="B432" s="20" t="s">
        <v>6630</v>
      </c>
      <c r="C432" s="22" t="s">
        <v>14</v>
      </c>
      <c r="D432" s="30" t="str">
        <f>HYPERLINK("https://youtu.be/qxEtpX2OUXo?t=2m25s","CHB+SYS")</f>
        <v>CHB+SYS</v>
      </c>
      <c r="E432" s="24"/>
      <c r="F432" s="24"/>
    </row>
    <row r="433">
      <c r="A433" s="18" t="s">
        <v>6631</v>
      </c>
      <c r="B433" s="20" t="s">
        <v>6632</v>
      </c>
      <c r="C433" s="22" t="s">
        <v>14</v>
      </c>
      <c r="D433" s="30" t="str">
        <f>HYPERLINK("https://youtu.be/qsph9EpWPDw","CHB+SYS")</f>
        <v>CHB+SYS</v>
      </c>
      <c r="E433" s="24"/>
      <c r="F433" s="24"/>
    </row>
    <row r="434">
      <c r="A434" s="18" t="s">
        <v>6633</v>
      </c>
      <c r="B434" s="20" t="s">
        <v>6634</v>
      </c>
      <c r="C434" s="22" t="s">
        <v>14</v>
      </c>
      <c r="D434" s="30" t="str">
        <f>HYPERLINK("https://youtu.be/qsph9EpWPDw?t=22s","CHB+SYS")</f>
        <v>CHB+SYS</v>
      </c>
      <c r="E434" s="24"/>
      <c r="F434" s="24"/>
    </row>
    <row r="435">
      <c r="A435" s="18" t="s">
        <v>6635</v>
      </c>
      <c r="B435" s="20" t="s">
        <v>6636</v>
      </c>
      <c r="C435" s="22" t="s">
        <v>14</v>
      </c>
      <c r="D435" s="30" t="str">
        <f>HYPERLINK("https://youtu.be/qsph9EpWPDw?t=45s","CHB+SYS")</f>
        <v>CHB+SYS</v>
      </c>
      <c r="E435" s="24"/>
      <c r="F435" s="24"/>
    </row>
    <row r="436">
      <c r="A436" s="18" t="s">
        <v>6637</v>
      </c>
      <c r="B436" s="20" t="s">
        <v>6638</v>
      </c>
      <c r="C436" s="22" t="s">
        <v>14</v>
      </c>
      <c r="D436" s="30" t="str">
        <f>HYPERLINK("https://youtu.be/qsph9EpWPDw?t=1m19s","CHB+SYS")</f>
        <v>CHB+SYS</v>
      </c>
      <c r="E436" s="24"/>
      <c r="F436" s="24"/>
    </row>
    <row r="437">
      <c r="A437" s="18" t="s">
        <v>6639</v>
      </c>
      <c r="B437" s="20" t="s">
        <v>6640</v>
      </c>
      <c r="C437" s="22" t="s">
        <v>14</v>
      </c>
      <c r="D437" s="30" t="str">
        <f>HYPERLINK("https://youtu.be/qsph9EpWPDw?t=1m55s","CHB+SYS")</f>
        <v>CHB+SYS</v>
      </c>
      <c r="E437" s="24"/>
      <c r="F437" s="24"/>
    </row>
    <row r="438">
      <c r="A438" s="18" t="s">
        <v>6641</v>
      </c>
      <c r="B438" s="20" t="s">
        <v>6642</v>
      </c>
      <c r="C438" s="22" t="s">
        <v>14</v>
      </c>
      <c r="D438" s="30" t="str">
        <f>HYPERLINK("https://youtu.be/8_4uuT3B9U4","CHB+SYS")</f>
        <v>CHB+SYS</v>
      </c>
      <c r="E438" s="24"/>
      <c r="F438" s="24"/>
    </row>
    <row r="439">
      <c r="A439" s="18" t="s">
        <v>6643</v>
      </c>
      <c r="B439" s="20" t="s">
        <v>6644</v>
      </c>
      <c r="C439" s="22" t="s">
        <v>14</v>
      </c>
      <c r="D439" s="30" t="str">
        <f>HYPERLINK("https://youtu.be/8_4uuT3B9U4?t=33s","CHB+SYS")</f>
        <v>CHB+SYS</v>
      </c>
      <c r="E439" s="24"/>
      <c r="F439" s="24"/>
    </row>
    <row r="440">
      <c r="A440" s="18" t="s">
        <v>6645</v>
      </c>
      <c r="B440" s="20" t="s">
        <v>6646</v>
      </c>
      <c r="C440" s="22" t="s">
        <v>14</v>
      </c>
      <c r="D440" s="30" t="str">
        <f>HYPERLINK("https://youtu.be/8_4uuT3B9U4?t=1m6s","CHB+SYS")</f>
        <v>CHB+SYS</v>
      </c>
      <c r="E440" s="24"/>
      <c r="F440" s="24"/>
    </row>
    <row r="441">
      <c r="A441" s="18" t="s">
        <v>6647</v>
      </c>
      <c r="B441" s="20" t="s">
        <v>6648</v>
      </c>
      <c r="C441" s="22" t="s">
        <v>14</v>
      </c>
      <c r="D441" s="30" t="str">
        <f>HYPERLINK("https://youtu.be/8_4uuT3B9U4?t=1m23s","CHB+SYS")</f>
        <v>CHB+SYS</v>
      </c>
      <c r="E441" s="24"/>
      <c r="F441" s="24"/>
    </row>
    <row r="442">
      <c r="A442" s="18" t="s">
        <v>6649</v>
      </c>
      <c r="B442" s="20" t="s">
        <v>6650</v>
      </c>
      <c r="C442" s="22" t="s">
        <v>14</v>
      </c>
      <c r="D442" s="30" t="str">
        <f>HYPERLINK("https://youtu.be/8_4uuT3B9U4?t=2m2s","CHB+SYS")</f>
        <v>CHB+SYS</v>
      </c>
      <c r="E442" s="24"/>
      <c r="F442" s="24"/>
    </row>
    <row r="443">
      <c r="A443" s="18" t="s">
        <v>6651</v>
      </c>
      <c r="B443" s="20" t="s">
        <v>6652</v>
      </c>
      <c r="C443" s="22" t="s">
        <v>14</v>
      </c>
      <c r="D443" s="30" t="str">
        <f>HYPERLINK("https://youtu.be/7z0jhhr6uQE?t=1s","CHB+SYS")</f>
        <v>CHB+SYS</v>
      </c>
      <c r="E443" s="24"/>
      <c r="F443" s="24"/>
    </row>
    <row r="444">
      <c r="A444" s="18" t="s">
        <v>6653</v>
      </c>
      <c r="B444" s="20" t="s">
        <v>6654</v>
      </c>
      <c r="C444" s="22" t="s">
        <v>14</v>
      </c>
      <c r="D444" s="30" t="str">
        <f>HYPERLINK("https://youtu.be/7z0jhhr6uQE?t=15s","CHB+SYS")</f>
        <v>CHB+SYS</v>
      </c>
      <c r="E444" s="24"/>
      <c r="F444" s="24"/>
    </row>
    <row r="445">
      <c r="A445" s="18" t="s">
        <v>6655</v>
      </c>
      <c r="B445" s="20" t="s">
        <v>3203</v>
      </c>
      <c r="C445" s="22" t="s">
        <v>14</v>
      </c>
      <c r="D445" s="30" t="str">
        <f>HYPERLINK("https://youtu.be/7z0jhhr6uQE?t=46s","CHB+SYS")</f>
        <v>CHB+SYS</v>
      </c>
      <c r="E445" s="24"/>
      <c r="F445" s="24"/>
    </row>
    <row r="446">
      <c r="A446" s="18" t="s">
        <v>6656</v>
      </c>
      <c r="B446" s="20" t="s">
        <v>6657</v>
      </c>
      <c r="C446" s="22" t="s">
        <v>14</v>
      </c>
      <c r="D446" s="30" t="str">
        <f>HYPERLINK("https://youtu.be/7z0jhhr6uQE?t=1m49s","CHB+SYS")</f>
        <v>CHB+SYS</v>
      </c>
      <c r="E446" s="24"/>
      <c r="F446" s="24"/>
    </row>
    <row r="447">
      <c r="A447" s="18" t="s">
        <v>6658</v>
      </c>
      <c r="B447" s="20" t="s">
        <v>6659</v>
      </c>
      <c r="C447" s="22" t="s">
        <v>14</v>
      </c>
      <c r="D447" s="30" t="str">
        <f>HYPERLINK("https://youtu.be/7z0jhhr6uQE?t=2m35s","CHB+SYS")</f>
        <v>CHB+SYS</v>
      </c>
      <c r="E447" s="24"/>
      <c r="F447" s="24"/>
    </row>
    <row r="448">
      <c r="A448" s="18" t="s">
        <v>6660</v>
      </c>
      <c r="B448" s="20" t="s">
        <v>6661</v>
      </c>
      <c r="C448" s="22" t="s">
        <v>14</v>
      </c>
      <c r="D448" s="24"/>
      <c r="E448" s="24"/>
      <c r="F448" s="24"/>
    </row>
    <row r="449">
      <c r="A449" s="18" t="s">
        <v>6662</v>
      </c>
      <c r="B449" s="20" t="s">
        <v>6663</v>
      </c>
      <c r="C449" s="22" t="s">
        <v>14</v>
      </c>
      <c r="D449" s="24"/>
      <c r="E449" s="24"/>
      <c r="F449" s="24"/>
    </row>
    <row r="450">
      <c r="A450" s="18" t="s">
        <v>6664</v>
      </c>
      <c r="B450" s="20" t="s">
        <v>6665</v>
      </c>
      <c r="C450" s="22" t="s">
        <v>14</v>
      </c>
      <c r="D450" s="24"/>
      <c r="E450" s="24"/>
      <c r="F450" s="24"/>
    </row>
    <row r="451">
      <c r="A451" s="18" t="s">
        <v>6666</v>
      </c>
      <c r="B451" s="20" t="s">
        <v>6667</v>
      </c>
      <c r="C451" s="22" t="s">
        <v>14</v>
      </c>
      <c r="D451" s="24"/>
      <c r="E451" s="24"/>
      <c r="F451" s="24"/>
    </row>
    <row r="452">
      <c r="A452" s="18" t="s">
        <v>6668</v>
      </c>
      <c r="B452" s="20" t="s">
        <v>6669</v>
      </c>
      <c r="C452" s="22" t="s">
        <v>14</v>
      </c>
      <c r="D452" s="30" t="str">
        <f>HYPERLINK("https://www.youtube.com/watch?v=mi6JQWrNrVQ&amp;list=PLbU6uWaIKemqNvTeRxK-Ay6PRg9iwCKVi&amp;index=184&amp;t=0s","HIT+KOS")</f>
        <v>HIT+KOS</v>
      </c>
      <c r="E452" s="52"/>
      <c r="F452" s="52"/>
    </row>
    <row r="453">
      <c r="A453" s="18" t="s">
        <v>6670</v>
      </c>
      <c r="B453" s="20" t="s">
        <v>6671</v>
      </c>
      <c r="C453" s="22" t="s">
        <v>14</v>
      </c>
      <c r="D453" s="30" t="str">
        <f>HYPERLINK("https://youtu.be/NbUoElqxOJk?t=1s","CHB+SYS")</f>
        <v>CHB+SYS</v>
      </c>
      <c r="E453" s="24"/>
      <c r="F453" s="24"/>
    </row>
    <row r="454">
      <c r="A454" s="18" t="s">
        <v>6672</v>
      </c>
      <c r="B454" s="20" t="s">
        <v>6673</v>
      </c>
      <c r="C454" s="22" t="s">
        <v>14</v>
      </c>
      <c r="D454" s="30" t="str">
        <f>HYPERLINK("https://youtu.be/NbUoElqxOJk?t=49s","CHB+SYS")</f>
        <v>CHB+SYS</v>
      </c>
      <c r="E454" s="24"/>
      <c r="F454" s="24"/>
    </row>
    <row r="455">
      <c r="A455" s="18" t="s">
        <v>6674</v>
      </c>
      <c r="B455" s="20" t="s">
        <v>6675</v>
      </c>
      <c r="C455" s="22" t="s">
        <v>14</v>
      </c>
      <c r="D455" s="30" t="str">
        <f>HYPERLINK("https://youtu.be/NbUoElqxOJk?t=2m40s","CHB+SYS")</f>
        <v>CHB+SYS</v>
      </c>
      <c r="E455" s="24"/>
      <c r="F455" s="24"/>
    </row>
    <row r="456">
      <c r="A456" s="18" t="s">
        <v>6676</v>
      </c>
      <c r="B456" s="20" t="s">
        <v>6677</v>
      </c>
      <c r="C456" s="22" t="s">
        <v>14</v>
      </c>
      <c r="D456" s="30" t="str">
        <f>HYPERLINK("https://youtu.be/NbUoElqxOJk?t=3m1s","CHB+SYS")</f>
        <v>CHB+SYS</v>
      </c>
      <c r="E456" s="24"/>
      <c r="F456" s="24"/>
    </row>
    <row r="457">
      <c r="A457" s="18" t="s">
        <v>6678</v>
      </c>
      <c r="B457" s="20" t="s">
        <v>6679</v>
      </c>
      <c r="C457" s="22" t="s">
        <v>14</v>
      </c>
      <c r="D457" s="30" t="str">
        <f>HYPERLINK("https://youtu.be/NbUoElqxOJk?t=3m21s","CHB+SYS")</f>
        <v>CHB+SYS</v>
      </c>
      <c r="E457" s="24"/>
      <c r="F457" s="24"/>
    </row>
    <row r="458">
      <c r="A458" s="18" t="s">
        <v>6680</v>
      </c>
      <c r="B458" s="20" t="s">
        <v>6681</v>
      </c>
      <c r="C458" s="22" t="s">
        <v>14</v>
      </c>
      <c r="D458" s="30" t="str">
        <f>HYPERLINK("https://youtu.be/n6VaKcZWTP8?t=1s","CHB+SYS")</f>
        <v>CHB+SYS</v>
      </c>
      <c r="E458" s="24"/>
      <c r="F458" s="24"/>
    </row>
    <row r="459">
      <c r="A459" s="18" t="s">
        <v>6682</v>
      </c>
      <c r="B459" s="20" t="s">
        <v>6683</v>
      </c>
      <c r="C459" s="22" t="s">
        <v>14</v>
      </c>
      <c r="D459" s="30" t="str">
        <f>HYPERLINK("https://youtu.be/n6VaKcZWTP8?t=38s","CHB+SYS")</f>
        <v>CHB+SYS</v>
      </c>
      <c r="E459" s="24"/>
      <c r="F459" s="24"/>
    </row>
    <row r="460">
      <c r="A460" s="18" t="s">
        <v>6684</v>
      </c>
      <c r="B460" s="20" t="s">
        <v>6685</v>
      </c>
      <c r="C460" s="22" t="s">
        <v>14</v>
      </c>
      <c r="D460" s="30" t="str">
        <f>HYPERLINK("https://youtu.be/n6VaKcZWTP8?t=1m28s","CHB+SYS")</f>
        <v>CHB+SYS</v>
      </c>
      <c r="E460" s="24"/>
      <c r="F460" s="24"/>
    </row>
    <row r="461">
      <c r="A461" s="18" t="s">
        <v>6686</v>
      </c>
      <c r="B461" s="20" t="s">
        <v>6687</v>
      </c>
      <c r="C461" s="22" t="s">
        <v>14</v>
      </c>
      <c r="D461" s="30" t="str">
        <f>HYPERLINK("https://youtu.be/n6VaKcZWTP8?t=1m55s","CHB+SYS")</f>
        <v>CHB+SYS</v>
      </c>
      <c r="E461" s="24"/>
      <c r="F461" s="24"/>
    </row>
    <row r="462">
      <c r="A462" s="18" t="s">
        <v>6688</v>
      </c>
      <c r="B462" s="20" t="s">
        <v>6689</v>
      </c>
      <c r="C462" s="22" t="s">
        <v>14</v>
      </c>
      <c r="D462" s="30" t="str">
        <f>HYPERLINK("https://youtu.be/n6VaKcZWTP8?t=2m48s","CHB+SYS")</f>
        <v>CHB+SYS</v>
      </c>
      <c r="E462" s="24"/>
      <c r="F462" s="24"/>
    </row>
    <row r="463">
      <c r="A463" s="18" t="s">
        <v>6690</v>
      </c>
      <c r="B463" s="20" t="s">
        <v>6691</v>
      </c>
      <c r="C463" s="22" t="s">
        <v>14</v>
      </c>
      <c r="D463" s="30" t="str">
        <f>HYPERLINK("https://youtu.be/gIdO1oj2i_Y","CHB+SYS")</f>
        <v>CHB+SYS</v>
      </c>
      <c r="E463" s="24"/>
      <c r="F463" s="24"/>
    </row>
    <row r="464">
      <c r="A464" s="18" t="s">
        <v>6692</v>
      </c>
      <c r="B464" s="20" t="s">
        <v>6693</v>
      </c>
      <c r="C464" s="22" t="s">
        <v>14</v>
      </c>
      <c r="D464" s="30" t="str">
        <f>HYPERLINK("https://youtu.be/gIdO1oj2i_Y?t=48s","CHB+SYS")</f>
        <v>CHB+SYS</v>
      </c>
      <c r="E464" s="24"/>
      <c r="F464" s="24"/>
    </row>
    <row r="465">
      <c r="A465" s="18" t="s">
        <v>6694</v>
      </c>
      <c r="B465" s="20" t="s">
        <v>6695</v>
      </c>
      <c r="C465" s="22" t="s">
        <v>14</v>
      </c>
      <c r="D465" s="30" t="str">
        <f>HYPERLINK("https://youtu.be/gIdO1oj2i_Y?t=1m40s","CHB+SYS")</f>
        <v>CHB+SYS</v>
      </c>
      <c r="E465" s="24"/>
      <c r="F465" s="24"/>
    </row>
    <row r="466">
      <c r="A466" s="18" t="s">
        <v>6696</v>
      </c>
      <c r="B466" s="20" t="s">
        <v>6697</v>
      </c>
      <c r="C466" s="22" t="s">
        <v>14</v>
      </c>
      <c r="D466" s="30" t="str">
        <f>HYPERLINK("https://youtu.be/gIdO1oj2i_Y?t=2m13s","CHB+SYS")</f>
        <v>CHB+SYS</v>
      </c>
      <c r="E466" s="24"/>
      <c r="F466" s="24"/>
    </row>
    <row r="467">
      <c r="A467" s="18" t="s">
        <v>6698</v>
      </c>
      <c r="B467" s="20" t="s">
        <v>6699</v>
      </c>
      <c r="C467" s="22" t="s">
        <v>14</v>
      </c>
      <c r="D467" s="30" t="str">
        <f>HYPERLINK("https://youtu.be/gIdO1oj2i_Y?t=2m50s","CHB+SYS")</f>
        <v>CHB+SYS</v>
      </c>
      <c r="E467" s="24"/>
      <c r="F467" s="24"/>
    </row>
    <row r="468">
      <c r="A468" s="18" t="s">
        <v>6700</v>
      </c>
      <c r="B468" s="20" t="s">
        <v>6701</v>
      </c>
      <c r="C468" s="22" t="s">
        <v>14</v>
      </c>
      <c r="D468" s="30" t="str">
        <f>HYPERLINK("https://youtu.be/VsWes-RnF1M","CHB+SYS")</f>
        <v>CHB+SYS</v>
      </c>
      <c r="E468" s="24"/>
      <c r="F468" s="24"/>
    </row>
    <row r="469">
      <c r="A469" s="18" t="s">
        <v>6702</v>
      </c>
      <c r="B469" s="20" t="s">
        <v>6703</v>
      </c>
      <c r="C469" s="22" t="s">
        <v>14</v>
      </c>
      <c r="D469" s="30" t="str">
        <f>HYPERLINK("https://youtu.be/VsWes-RnF1M?t=57s","CHB+SYS")</f>
        <v>CHB+SYS</v>
      </c>
      <c r="E469" s="24"/>
      <c r="F469" s="24"/>
    </row>
    <row r="470">
      <c r="A470" s="18" t="s">
        <v>6704</v>
      </c>
      <c r="B470" s="20" t="s">
        <v>5087</v>
      </c>
      <c r="C470" s="22" t="s">
        <v>14</v>
      </c>
      <c r="D470" s="30" t="str">
        <f>HYPERLINK("https://youtu.be/VsWes-RnF1M?t=1m40s","CHB+SYS")</f>
        <v>CHB+SYS</v>
      </c>
      <c r="E470" s="24"/>
      <c r="F470" s="24"/>
    </row>
    <row r="471">
      <c r="A471" s="18" t="s">
        <v>6705</v>
      </c>
      <c r="B471" s="20" t="s">
        <v>6706</v>
      </c>
      <c r="C471" s="22" t="s">
        <v>14</v>
      </c>
      <c r="D471" s="30" t="str">
        <f>HYPERLINK("https://youtu.be/VsWes-RnF1M?t=2m11s","CHB+SYS")</f>
        <v>CHB+SYS</v>
      </c>
      <c r="E471" s="24"/>
      <c r="F471" s="24"/>
    </row>
    <row r="472">
      <c r="A472" s="18" t="s">
        <v>6707</v>
      </c>
      <c r="B472" s="20" t="s">
        <v>6708</v>
      </c>
      <c r="C472" s="22" t="s">
        <v>14</v>
      </c>
      <c r="D472" s="30" t="str">
        <f>HYPERLINK("https://youtu.be/VsWes-RnF1M?t=3m12s","CHB+SYS")</f>
        <v>CHB+SYS</v>
      </c>
      <c r="E472" s="30" t="str">
        <f>HYPERLINK("https://www.youtube.com/watch?v=1D3r_Onn_ko&amp;list=PLbU6uWaIKemqNvTeRxK-Ay6PRg9iwCKVi&amp;index=185&amp;t=0s","HIT+KOS")</f>
        <v>HIT+KOS</v>
      </c>
      <c r="F472" s="52"/>
    </row>
    <row r="473">
      <c r="A473" s="18" t="s">
        <v>6709</v>
      </c>
      <c r="B473" s="20" t="s">
        <v>6710</v>
      </c>
      <c r="C473" s="22" t="s">
        <v>14</v>
      </c>
      <c r="D473" s="24"/>
      <c r="E473" s="24"/>
      <c r="F473" s="24"/>
    </row>
    <row r="474">
      <c r="A474" s="18" t="s">
        <v>6711</v>
      </c>
      <c r="B474" s="20" t="s">
        <v>6712</v>
      </c>
      <c r="C474" s="22" t="s">
        <v>14</v>
      </c>
      <c r="D474" s="30" t="str">
        <f>HYPERLINK("https://www.youtube.com/watch?v=QRruFhkeImY&amp;list=PLbU6uWaIKemqNvTeRxK-Ay6PRg9iwCKVi&amp;index=186&amp;t=0s","HIT+KOS")</f>
        <v>HIT+KOS</v>
      </c>
      <c r="E474" s="52"/>
      <c r="F474" s="52"/>
    </row>
    <row r="475">
      <c r="A475" s="18" t="s">
        <v>6713</v>
      </c>
      <c r="B475" s="20" t="s">
        <v>6714</v>
      </c>
      <c r="C475" s="22" t="s">
        <v>14</v>
      </c>
      <c r="D475" s="24"/>
      <c r="E475" s="24"/>
      <c r="F475" s="24"/>
    </row>
    <row r="476">
      <c r="A476" s="18" t="s">
        <v>6715</v>
      </c>
      <c r="B476" s="20" t="s">
        <v>6716</v>
      </c>
      <c r="C476" s="22" t="s">
        <v>14</v>
      </c>
      <c r="D476" s="24"/>
      <c r="E476" s="24"/>
      <c r="F476" s="24"/>
    </row>
    <row r="477">
      <c r="A477" s="18" t="s">
        <v>6717</v>
      </c>
      <c r="B477" s="20" t="s">
        <v>6718</v>
      </c>
      <c r="C477" s="22" t="s">
        <v>14</v>
      </c>
      <c r="D477" s="24"/>
      <c r="E477" s="24"/>
      <c r="F477" s="24"/>
    </row>
    <row r="478">
      <c r="A478" s="18" t="s">
        <v>6719</v>
      </c>
      <c r="B478" s="20" t="s">
        <v>6720</v>
      </c>
      <c r="C478" s="22" t="s">
        <v>14</v>
      </c>
      <c r="D478" s="30" t="str">
        <f>HYPERLINK("https://youtu.be/5L3Yipw03J0","CHB+SYS")</f>
        <v>CHB+SYS</v>
      </c>
      <c r="E478" s="24"/>
      <c r="F478" s="24"/>
    </row>
    <row r="479">
      <c r="A479" s="18" t="s">
        <v>6721</v>
      </c>
      <c r="B479" s="20" t="s">
        <v>6722</v>
      </c>
      <c r="C479" s="22" t="s">
        <v>14</v>
      </c>
      <c r="D479" s="30" t="str">
        <f>HYPERLINK("https://youtu.be/5L3Yipw03J0?t=38s","CHB+SYS")</f>
        <v>CHB+SYS</v>
      </c>
      <c r="E479" s="24"/>
      <c r="F479" s="24"/>
    </row>
    <row r="480">
      <c r="A480" s="18" t="s">
        <v>6723</v>
      </c>
      <c r="B480" s="20" t="s">
        <v>6724</v>
      </c>
      <c r="C480" s="22" t="s">
        <v>14</v>
      </c>
      <c r="D480" s="30" t="str">
        <f>HYPERLINK("https://youtu.be/5L3Yipw03J0?t=1m1s","CHB+SYS")</f>
        <v>CHB+SYS</v>
      </c>
      <c r="E480" s="24"/>
      <c r="F480" s="24"/>
    </row>
    <row r="481">
      <c r="A481" s="18" t="s">
        <v>6725</v>
      </c>
      <c r="B481" s="20" t="s">
        <v>6726</v>
      </c>
      <c r="C481" s="22" t="s">
        <v>14</v>
      </c>
      <c r="D481" s="30" t="str">
        <f>HYPERLINK("https://youtu.be/5L3Yipw03J0?t=1m46s","CHB+SYS")</f>
        <v>CHB+SYS</v>
      </c>
      <c r="E481" s="24"/>
      <c r="F481" s="24"/>
    </row>
    <row r="482">
      <c r="A482" s="18" t="s">
        <v>6727</v>
      </c>
      <c r="B482" s="20" t="s">
        <v>6728</v>
      </c>
      <c r="C482" s="22" t="s">
        <v>14</v>
      </c>
      <c r="D482" s="30" t="str">
        <f>HYPERLINK("https://youtu.be/5L3Yipw03J0?t=2m54s","CHB+SYS")</f>
        <v>CHB+SYS</v>
      </c>
      <c r="E482" s="24"/>
      <c r="F482" s="24"/>
    </row>
    <row r="483">
      <c r="A483" s="18" t="s">
        <v>6729</v>
      </c>
      <c r="B483" s="20" t="s">
        <v>6730</v>
      </c>
      <c r="C483" s="22" t="s">
        <v>14</v>
      </c>
      <c r="D483" s="30" t="str">
        <f>HYPERLINK("https://youtu.be/sC8CuKOlhwU","CHB+SYS")</f>
        <v>CHB+SYS</v>
      </c>
      <c r="E483" s="24"/>
      <c r="F483" s="24"/>
    </row>
    <row r="484">
      <c r="A484" s="18" t="s">
        <v>6731</v>
      </c>
      <c r="B484" s="20" t="s">
        <v>6732</v>
      </c>
      <c r="C484" s="22" t="s">
        <v>14</v>
      </c>
      <c r="D484" s="30" t="str">
        <f>HYPERLINK("https://youtu.be/sC8CuKOlhwU?t=37s","CHB+SYS")</f>
        <v>CHB+SYS</v>
      </c>
      <c r="E484" s="24"/>
      <c r="F484" s="24"/>
    </row>
    <row r="485">
      <c r="A485" s="18" t="s">
        <v>6733</v>
      </c>
      <c r="B485" s="20" t="s">
        <v>6734</v>
      </c>
      <c r="C485" s="22" t="s">
        <v>14</v>
      </c>
      <c r="D485" s="30" t="str">
        <f>HYPERLINK("https://youtu.be/sC8CuKOlhwU?t=55s","CHB+SYS")</f>
        <v>CHB+SYS</v>
      </c>
      <c r="E485" s="24"/>
      <c r="F485" s="24"/>
    </row>
    <row r="486">
      <c r="A486" s="18" t="s">
        <v>6735</v>
      </c>
      <c r="B486" s="20" t="s">
        <v>6736</v>
      </c>
      <c r="C486" s="22" t="s">
        <v>14</v>
      </c>
      <c r="D486" s="30" t="str">
        <f>HYPERLINK("https://youtu.be/sC8CuKOlhwU?t=1m46s","CHB+SYS")</f>
        <v>CHB+SYS</v>
      </c>
      <c r="E486" s="24"/>
      <c r="F486" s="24"/>
    </row>
    <row r="487">
      <c r="A487" s="18" t="s">
        <v>6737</v>
      </c>
      <c r="B487" s="20" t="s">
        <v>6738</v>
      </c>
      <c r="C487" s="22" t="s">
        <v>14</v>
      </c>
      <c r="D487" s="30" t="str">
        <f>HYPERLINK("https://youtu.be/sC8CuKOlhwU?t=2m43s","CHB+SYS")</f>
        <v>CHB+SYS</v>
      </c>
      <c r="E487" s="24"/>
      <c r="F487" s="24"/>
    </row>
    <row r="488">
      <c r="A488" s="18" t="s">
        <v>6739</v>
      </c>
      <c r="B488" s="20" t="s">
        <v>6740</v>
      </c>
      <c r="C488" s="22" t="s">
        <v>14</v>
      </c>
      <c r="D488" s="30" t="str">
        <f>HYPERLINK("https://youtu.be/D0q1yYIBPPA?t=1s","CHB+SYS")</f>
        <v>CHB+SYS</v>
      </c>
      <c r="E488" s="24"/>
      <c r="F488" s="24"/>
    </row>
    <row r="489">
      <c r="A489" s="18" t="s">
        <v>6741</v>
      </c>
      <c r="B489" s="20" t="s">
        <v>6742</v>
      </c>
      <c r="C489" s="22" t="s">
        <v>14</v>
      </c>
      <c r="D489" s="30" t="str">
        <f>HYPERLINK("https://youtu.be/D0q1yYIBPPA?t=29s","CHB+SYS")</f>
        <v>CHB+SYS</v>
      </c>
      <c r="E489" s="24"/>
      <c r="F489" s="24"/>
    </row>
    <row r="490">
      <c r="A490" s="18" t="s">
        <v>6743</v>
      </c>
      <c r="B490" s="20" t="s">
        <v>6744</v>
      </c>
      <c r="C490" s="22" t="s">
        <v>14</v>
      </c>
      <c r="D490" s="30" t="str">
        <f>HYPERLINK("https://youtu.be/D0q1yYIBPPA?t=1m41s","CHB+SYS")</f>
        <v>CHB+SYS</v>
      </c>
      <c r="E490" s="24"/>
      <c r="F490" s="24"/>
    </row>
    <row r="491">
      <c r="A491" s="18" t="s">
        <v>6745</v>
      </c>
      <c r="B491" s="20" t="s">
        <v>6746</v>
      </c>
      <c r="C491" s="22" t="s">
        <v>14</v>
      </c>
      <c r="D491" s="30" t="str">
        <f>HYPERLINK("https://youtu.be/D0q1yYIBPPA?t=2m14s","CHB+SYS")</f>
        <v>CHB+SYS</v>
      </c>
      <c r="E491" s="24"/>
      <c r="F491" s="24"/>
    </row>
    <row r="492">
      <c r="A492" s="18" t="s">
        <v>6747</v>
      </c>
      <c r="B492" s="20" t="s">
        <v>6748</v>
      </c>
      <c r="C492" s="22" t="s">
        <v>14</v>
      </c>
      <c r="D492" s="30" t="str">
        <f>HYPERLINK("https://youtu.be/D0q1yYIBPPA?t=2m38s","CHB+SYS")</f>
        <v>CHB+SYS</v>
      </c>
      <c r="E492" s="24"/>
      <c r="F492" s="24"/>
    </row>
    <row r="493">
      <c r="A493" s="18" t="s">
        <v>6749</v>
      </c>
      <c r="B493" s="20" t="s">
        <v>6750</v>
      </c>
      <c r="C493" s="22" t="s">
        <v>14</v>
      </c>
      <c r="D493" s="30" t="str">
        <f>HYPERLINK("https://youtu.be/J2vvkZdscl8","CHB+SYS")</f>
        <v>CHB+SYS</v>
      </c>
      <c r="E493" s="24"/>
      <c r="F493" s="24"/>
    </row>
    <row r="494">
      <c r="A494" s="18" t="s">
        <v>6751</v>
      </c>
      <c r="B494" s="20" t="s">
        <v>6752</v>
      </c>
      <c r="C494" s="22" t="s">
        <v>14</v>
      </c>
      <c r="D494" s="30" t="str">
        <f>HYPERLINK("https://youtu.be/J2vvkZdscl8?t=29s","CHB+SYS")</f>
        <v>CHB+SYS</v>
      </c>
      <c r="E494" s="24"/>
      <c r="F494" s="24"/>
    </row>
    <row r="495">
      <c r="A495" s="18" t="s">
        <v>6753</v>
      </c>
      <c r="B495" s="20" t="s">
        <v>6754</v>
      </c>
      <c r="C495" s="22" t="s">
        <v>14</v>
      </c>
      <c r="D495" s="30" t="str">
        <f>HYPERLINK("https://youtu.be/J2vvkZdscl8?t=1m29s","CHB+SYS")</f>
        <v>CHB+SYS</v>
      </c>
      <c r="E495" s="24"/>
      <c r="F495" s="24"/>
    </row>
    <row r="496">
      <c r="A496" s="18" t="s">
        <v>6755</v>
      </c>
      <c r="B496" s="20" t="s">
        <v>6756</v>
      </c>
      <c r="C496" s="22" t="s">
        <v>14</v>
      </c>
      <c r="D496" s="30" t="str">
        <f>HYPERLINK("https://youtu.be/J2vvkZdscl8?t=2m4s","CHB+SYS")</f>
        <v>CHB+SYS</v>
      </c>
      <c r="E496" s="24"/>
      <c r="F496" s="24"/>
    </row>
    <row r="497">
      <c r="A497" s="18" t="s">
        <v>6757</v>
      </c>
      <c r="B497" s="20" t="s">
        <v>6758</v>
      </c>
      <c r="C497" s="22" t="s">
        <v>14</v>
      </c>
      <c r="D497" s="30" t="str">
        <f>HYPERLINK("https://youtu.be/J2vvkZdscl8?t=2m12s","CHB+SYS")</f>
        <v>CHB+SYS</v>
      </c>
      <c r="E497" s="30" t="str">
        <f>HYPERLINK("https://www.youtube.com/watch?v=FcyTIfbP3KA&amp;list=PLbU6uWaIKemqNvTeRxK-Ay6PRg9iwCKVi&amp;index=188&amp;t=0s","HIT+KOS")</f>
        <v>HIT+KOS</v>
      </c>
      <c r="F497" s="52"/>
    </row>
    <row r="498">
      <c r="A498" s="18" t="s">
        <v>6759</v>
      </c>
      <c r="B498" s="20" t="s">
        <v>6760</v>
      </c>
      <c r="C498" s="22" t="s">
        <v>14</v>
      </c>
      <c r="D498" s="24"/>
      <c r="E498" s="24"/>
      <c r="F498" s="24"/>
    </row>
    <row r="499">
      <c r="A499" s="18" t="s">
        <v>6761</v>
      </c>
      <c r="B499" s="20" t="s">
        <v>6762</v>
      </c>
      <c r="C499" s="22" t="s">
        <v>14</v>
      </c>
      <c r="D499" s="30" t="str">
        <f>HYPERLINK("https://www.youtube.com/watch?v=xpXxP8g49bk&amp;list=PLbU6uWaIKemqNvTeRxK-Ay6PRg9iwCKVi&amp;index=187&amp;t=0s","HIT+KOS")</f>
        <v>HIT+KOS</v>
      </c>
      <c r="E499" s="52"/>
      <c r="F499" s="52"/>
    </row>
    <row r="500">
      <c r="A500" s="18" t="s">
        <v>6763</v>
      </c>
      <c r="B500" s="20" t="s">
        <v>6764</v>
      </c>
      <c r="C500" s="22" t="s">
        <v>14</v>
      </c>
      <c r="D500" s="24"/>
      <c r="E500" s="24"/>
      <c r="F500" s="24"/>
    </row>
    <row r="501">
      <c r="A501" s="18" t="s">
        <v>6765</v>
      </c>
      <c r="B501" s="20" t="s">
        <v>6766</v>
      </c>
      <c r="C501" s="22" t="s">
        <v>14</v>
      </c>
      <c r="D501" s="24"/>
      <c r="E501" s="24"/>
      <c r="F501" s="24"/>
    </row>
    <row r="502">
      <c r="A502" s="18" t="s">
        <v>6767</v>
      </c>
      <c r="B502" s="20" t="s">
        <v>6768</v>
      </c>
      <c r="C502" s="22" t="s">
        <v>14</v>
      </c>
      <c r="D502" s="30" t="str">
        <f>HYPERLINK("https://www.youtube.com/watch?v=i0xOpbsZQC8&amp;list=PLbU6uWaIKemqNvTeRxK-Ay6PRg9iwCKVi&amp;index=183&amp;t=0s","HIT+KOS")</f>
        <v>HIT+KOS</v>
      </c>
      <c r="E502" s="52"/>
      <c r="F502" s="52"/>
    </row>
    <row r="503">
      <c r="A503" s="18" t="s">
        <v>6769</v>
      </c>
      <c r="B503" s="20" t="s">
        <v>6770</v>
      </c>
      <c r="C503" s="22" t="s">
        <v>14</v>
      </c>
      <c r="D503" s="30" t="str">
        <f>HYPERLINK("https://youtu.be/JQjjPP7hMfk","CHB+SYS")</f>
        <v>CHB+SYS</v>
      </c>
      <c r="E503" s="24"/>
      <c r="F503" s="24"/>
    </row>
    <row r="504">
      <c r="A504" s="18" t="s">
        <v>6771</v>
      </c>
      <c r="B504" s="20" t="s">
        <v>6772</v>
      </c>
      <c r="C504" s="22" t="s">
        <v>14</v>
      </c>
      <c r="D504" s="30" t="str">
        <f>HYPERLINK("https://youtu.be/JQjjPP7hMfk?t=45s","CHB+SYS")</f>
        <v>CHB+SYS</v>
      </c>
      <c r="E504" s="24"/>
      <c r="F504" s="24"/>
    </row>
    <row r="505">
      <c r="A505" s="18" t="s">
        <v>6773</v>
      </c>
      <c r="B505" s="20" t="s">
        <v>6774</v>
      </c>
      <c r="C505" s="22" t="s">
        <v>14</v>
      </c>
      <c r="D505" s="30" t="str">
        <f>HYPERLINK("https://youtu.be/JQjjPP7hMfk?t=1m45s","CHB+SYS")</f>
        <v>CHB+SYS</v>
      </c>
      <c r="E505" s="24"/>
      <c r="F505" s="24"/>
    </row>
    <row r="506">
      <c r="A506" s="18" t="s">
        <v>6775</v>
      </c>
      <c r="B506" s="20" t="s">
        <v>6776</v>
      </c>
      <c r="C506" s="22" t="s">
        <v>14</v>
      </c>
      <c r="D506" s="30" t="str">
        <f>HYPERLINK("https://youtu.be/JQjjPP7hMfk?t=2m6s","CHB+SYS")</f>
        <v>CHB+SYS</v>
      </c>
      <c r="E506" s="24"/>
      <c r="F506" s="24"/>
    </row>
    <row r="507">
      <c r="A507" s="18" t="s">
        <v>6777</v>
      </c>
      <c r="B507" s="20" t="s">
        <v>6778</v>
      </c>
      <c r="C507" s="22" t="s">
        <v>14</v>
      </c>
      <c r="D507" s="30" t="str">
        <f>HYPERLINK("https://youtu.be/JQjjPP7hMfk?t=2m41s","CHB+SYS")</f>
        <v>CHB+SYS</v>
      </c>
      <c r="E507" s="24"/>
      <c r="F507" s="24"/>
    </row>
    <row r="508">
      <c r="A508" s="18" t="s">
        <v>6779</v>
      </c>
      <c r="B508" s="20" t="s">
        <v>6780</v>
      </c>
      <c r="C508" s="22" t="s">
        <v>14</v>
      </c>
      <c r="D508" s="30" t="str">
        <f>HYPERLINK("https://youtu.be/ftmX3hrOlns","CHB+SYS")</f>
        <v>CHB+SYS</v>
      </c>
      <c r="E508" s="24"/>
      <c r="F508" s="24"/>
    </row>
    <row r="509">
      <c r="A509" s="18" t="s">
        <v>6781</v>
      </c>
      <c r="B509" s="20" t="s">
        <v>6782</v>
      </c>
      <c r="C509" s="22" t="s">
        <v>14</v>
      </c>
      <c r="D509" s="30" t="str">
        <f>HYPERLINK("https://youtu.be/ftmX3hrOlns?t=42s","CHB+SYS")</f>
        <v>CHB+SYS</v>
      </c>
      <c r="E509" s="24"/>
      <c r="F509" s="24"/>
    </row>
    <row r="510">
      <c r="A510" s="18" t="s">
        <v>6783</v>
      </c>
      <c r="B510" s="20" t="s">
        <v>6784</v>
      </c>
      <c r="C510" s="22" t="s">
        <v>14</v>
      </c>
      <c r="D510" s="30" t="str">
        <f>HYPERLINK("https://youtu.be/ftmX3hrOlns?t=1m26s","CHB+SYS")</f>
        <v>CHB+SYS</v>
      </c>
      <c r="E510" s="24"/>
      <c r="F510" s="24"/>
    </row>
    <row r="511">
      <c r="A511" s="18" t="s">
        <v>6785</v>
      </c>
      <c r="B511" s="20" t="s">
        <v>6786</v>
      </c>
      <c r="C511" s="22" t="s">
        <v>14</v>
      </c>
      <c r="D511" s="30" t="str">
        <f>HYPERLINK("https://youtu.be/ftmX3hrOlns?t=2m","CHB+SYS")</f>
        <v>CHB+SYS</v>
      </c>
      <c r="E511" s="24"/>
      <c r="F511" s="24"/>
    </row>
    <row r="512">
      <c r="A512" s="18" t="s">
        <v>6787</v>
      </c>
      <c r="B512" s="20" t="s">
        <v>6788</v>
      </c>
      <c r="C512" s="22" t="s">
        <v>14</v>
      </c>
      <c r="D512" s="30" t="str">
        <f>HYPERLINK("https://youtu.be/ftmX3hrOlns?t=2m15s","CHB+SYS")</f>
        <v>CHB+SYS</v>
      </c>
      <c r="E512" s="30" t="str">
        <f>HYPERLINK("https://www.youtube.com/watch?v=27nf2SKPPAo&amp;list=PLbU6uWaIKemqNvTeRxK-Ay6PRg9iwCKVi&amp;index=189&amp;t=0s","HIT+KOS")</f>
        <v>HIT+KOS</v>
      </c>
      <c r="F512" s="52"/>
    </row>
    <row r="513">
      <c r="A513" s="18" t="s">
        <v>6789</v>
      </c>
      <c r="B513" s="20" t="s">
        <v>6790</v>
      </c>
      <c r="C513" s="22" t="s">
        <v>14</v>
      </c>
      <c r="D513" s="30" t="str">
        <f>HYPERLINK("https://youtu.be/48l4Nz5hGSs","CHB+SYS")</f>
        <v>CHB+SYS</v>
      </c>
      <c r="E513" s="24"/>
      <c r="F513" s="24"/>
    </row>
    <row r="514">
      <c r="A514" s="18" t="s">
        <v>6791</v>
      </c>
      <c r="B514" s="20" t="s">
        <v>6792</v>
      </c>
      <c r="C514" s="22" t="s">
        <v>14</v>
      </c>
      <c r="D514" s="30" t="str">
        <f>HYPERLINK("https://youtu.be/48l4Nz5hGSs?t=31s","CHB+SYS")</f>
        <v>CHB+SYS</v>
      </c>
      <c r="E514" s="24"/>
      <c r="F514" s="24"/>
    </row>
    <row r="515">
      <c r="A515" s="18" t="s">
        <v>6793</v>
      </c>
      <c r="B515" s="20" t="s">
        <v>6794</v>
      </c>
      <c r="C515" s="22" t="s">
        <v>14</v>
      </c>
      <c r="D515" s="30" t="str">
        <f>HYPERLINK("https://youtu.be/48l4Nz5hGSs?t=48s","CHB+SYS")</f>
        <v>CHB+SYS</v>
      </c>
      <c r="E515" s="24"/>
      <c r="F515" s="24"/>
    </row>
    <row r="516">
      <c r="A516" s="18" t="s">
        <v>6795</v>
      </c>
      <c r="B516" s="20" t="s">
        <v>6796</v>
      </c>
      <c r="C516" s="22" t="s">
        <v>14</v>
      </c>
      <c r="D516" s="30" t="str">
        <f>HYPERLINK("https://youtu.be/48l4Nz5hGSs?t=1m36s","CHB+SYS")</f>
        <v>CHB+SYS</v>
      </c>
      <c r="E516" s="24"/>
      <c r="F516" s="24"/>
    </row>
    <row r="517">
      <c r="A517" s="18" t="s">
        <v>6797</v>
      </c>
      <c r="B517" s="20" t="s">
        <v>6798</v>
      </c>
      <c r="C517" s="22" t="s">
        <v>14</v>
      </c>
      <c r="D517" s="30" t="str">
        <f>HYPERLINK("https://youtu.be/48l4Nz5hGSs?t=2m20s","CHB+SYS")</f>
        <v>CHB+SYS</v>
      </c>
      <c r="E517" s="24"/>
      <c r="F517" s="24"/>
    </row>
    <row r="518">
      <c r="A518" s="18" t="s">
        <v>6799</v>
      </c>
      <c r="B518" s="20" t="s">
        <v>6800</v>
      </c>
      <c r="C518" s="22" t="s">
        <v>14</v>
      </c>
      <c r="D518" s="30" t="str">
        <f>HYPERLINK("https://youtu.be/SznlxLabhAg?t=1s","CHB+SYS")</f>
        <v>CHB+SYS</v>
      </c>
      <c r="E518" s="24"/>
      <c r="F518" s="24"/>
    </row>
    <row r="519">
      <c r="A519" s="18" t="s">
        <v>6801</v>
      </c>
      <c r="B519" s="20" t="s">
        <v>6802</v>
      </c>
      <c r="C519" s="22" t="s">
        <v>14</v>
      </c>
      <c r="D519" s="30" t="str">
        <f>HYPERLINK("https://youtu.be/SznlxLabhAg?t=54s","CHB+SYS")</f>
        <v>CHB+SYS</v>
      </c>
      <c r="E519" s="24"/>
      <c r="F519" s="24"/>
    </row>
    <row r="520">
      <c r="A520" s="18" t="s">
        <v>6803</v>
      </c>
      <c r="B520" s="20" t="s">
        <v>6804</v>
      </c>
      <c r="C520" s="22" t="s">
        <v>14</v>
      </c>
      <c r="D520" s="30" t="str">
        <f>HYPERLINK("https://youtu.be/SznlxLabhAg?t=1m36s","CHB+SYS")</f>
        <v>CHB+SYS</v>
      </c>
      <c r="E520" s="24"/>
      <c r="F520" s="24"/>
    </row>
    <row r="521">
      <c r="A521" s="18" t="s">
        <v>6805</v>
      </c>
      <c r="B521" s="20" t="s">
        <v>6806</v>
      </c>
      <c r="C521" s="22" t="s">
        <v>14</v>
      </c>
      <c r="D521" s="30" t="str">
        <f>HYPERLINK("https://youtu.be/SznlxLabhAg?t=2m1s","CHB+SYS")</f>
        <v>CHB+SYS</v>
      </c>
      <c r="E521" s="24"/>
      <c r="F521" s="24"/>
    </row>
    <row r="522">
      <c r="A522" s="18" t="s">
        <v>6807</v>
      </c>
      <c r="B522" s="20" t="s">
        <v>6808</v>
      </c>
      <c r="C522" s="22" t="s">
        <v>14</v>
      </c>
      <c r="D522" s="30" t="str">
        <f>HYPERLINK("https://youtu.be/SznlxLabhAg?t=2m30s","CHB+SYS")</f>
        <v>CHB+SYS</v>
      </c>
      <c r="E522" s="24"/>
      <c r="F522" s="24"/>
    </row>
    <row r="523">
      <c r="A523" s="18" t="s">
        <v>6809</v>
      </c>
      <c r="B523" s="20" t="s">
        <v>6810</v>
      </c>
      <c r="C523" s="22" t="s">
        <v>14</v>
      </c>
      <c r="D523" s="24"/>
      <c r="E523" s="24"/>
      <c r="F523" s="24"/>
    </row>
    <row r="524">
      <c r="A524" s="18" t="s">
        <v>6811</v>
      </c>
      <c r="B524" s="20" t="s">
        <v>6812</v>
      </c>
      <c r="C524" s="22" t="s">
        <v>14</v>
      </c>
      <c r="D524" s="24"/>
      <c r="E524" s="24"/>
      <c r="F524" s="24"/>
    </row>
    <row r="525">
      <c r="A525" s="18" t="s">
        <v>6813</v>
      </c>
      <c r="B525" s="20" t="s">
        <v>6814</v>
      </c>
      <c r="C525" s="22" t="s">
        <v>14</v>
      </c>
      <c r="D525" s="24"/>
      <c r="E525" s="24"/>
      <c r="F525" s="24"/>
    </row>
    <row r="526">
      <c r="A526" s="18" t="s">
        <v>6815</v>
      </c>
      <c r="B526" s="20" t="s">
        <v>6816</v>
      </c>
      <c r="C526" s="22" t="s">
        <v>14</v>
      </c>
      <c r="D526" s="24"/>
      <c r="E526" s="24"/>
      <c r="F526" s="24"/>
    </row>
    <row r="527">
      <c r="A527" s="18" t="s">
        <v>6817</v>
      </c>
      <c r="B527" s="20" t="s">
        <v>6818</v>
      </c>
      <c r="C527" s="22" t="s">
        <v>14</v>
      </c>
      <c r="D527" s="30" t="str">
        <f>HYPERLINK("https://www.youtube.com/watch?v=YiS_-9s5Fu8&amp;list=PLbU6uWaIKemqNvTeRxK-Ay6PRg9iwCKVi&amp;index=190&amp;t=0s","HIT+KOS")</f>
        <v>HIT+KOS</v>
      </c>
      <c r="E527" s="52"/>
      <c r="F527" s="52"/>
    </row>
    <row r="528">
      <c r="A528" s="18" t="s">
        <v>6819</v>
      </c>
      <c r="B528" s="20" t="s">
        <v>6820</v>
      </c>
      <c r="C528" s="22" t="s">
        <v>14</v>
      </c>
      <c r="D528" s="30" t="str">
        <f>HYPERLINK("https://youtu.be/fL_iWOMVjwk","CHB+SYS")</f>
        <v>CHB+SYS</v>
      </c>
      <c r="E528" s="24"/>
      <c r="F528" s="24"/>
    </row>
    <row r="529">
      <c r="A529" s="18" t="s">
        <v>6821</v>
      </c>
      <c r="B529" s="20" t="s">
        <v>6822</v>
      </c>
      <c r="C529" s="22" t="s">
        <v>14</v>
      </c>
      <c r="D529" s="30" t="str">
        <f>HYPERLINK("https://youtu.be/fL_iWOMVjwk?t=9s","CHB+SYS")</f>
        <v>CHB+SYS</v>
      </c>
      <c r="E529" s="24"/>
      <c r="F529" s="24"/>
    </row>
    <row r="530">
      <c r="A530" s="18" t="s">
        <v>6823</v>
      </c>
      <c r="B530" s="20" t="s">
        <v>6824</v>
      </c>
      <c r="C530" s="22" t="s">
        <v>14</v>
      </c>
      <c r="D530" s="30" t="str">
        <f>HYPERLINK("https://youtu.be/fL_iWOMVjwk?t=45s","CHB+SYS")</f>
        <v>CHB+SYS</v>
      </c>
      <c r="E530" s="24"/>
      <c r="F530" s="24"/>
    </row>
    <row r="531">
      <c r="A531" s="18" t="s">
        <v>6825</v>
      </c>
      <c r="B531" s="20" t="s">
        <v>6826</v>
      </c>
      <c r="C531" s="22" t="s">
        <v>14</v>
      </c>
      <c r="D531" s="30" t="str">
        <f>HYPERLINK("https://youtu.be/fL_iWOMVjwk?t=2m","CHB+SYS")</f>
        <v>CHB+SYS</v>
      </c>
      <c r="E531" s="24"/>
      <c r="F531" s="24"/>
    </row>
    <row r="532">
      <c r="A532" s="18" t="s">
        <v>6827</v>
      </c>
      <c r="B532" s="20" t="s">
        <v>6828</v>
      </c>
      <c r="C532" s="22" t="s">
        <v>14</v>
      </c>
      <c r="D532" s="30" t="str">
        <f>HYPERLINK("https://youtu.be/fL_iWOMVjwk?t=2m45s","CHB+SYS")</f>
        <v>CHB+SYS</v>
      </c>
      <c r="E532" s="30" t="str">
        <f>HYPERLINK("https://www.youtube.com/watch?v=YxiSzy9sj3Q&amp;list=PLbU6uWaIKemqNvTeRxK-Ay6PRg9iwCKVi&amp;index=191&amp;t=0s","HIT+KOS")</f>
        <v>HIT+KOS</v>
      </c>
      <c r="F532" s="52"/>
    </row>
    <row r="533">
      <c r="A533" s="18" t="s">
        <v>6829</v>
      </c>
      <c r="B533" s="20" t="s">
        <v>6830</v>
      </c>
      <c r="C533" s="22" t="s">
        <v>14</v>
      </c>
      <c r="D533" s="30" t="str">
        <f>HYPERLINK("https://youtu.be/WdqV-vm1Ft0?t=3s","CHB+SYS")</f>
        <v>CHB+SYS</v>
      </c>
      <c r="E533" s="24"/>
      <c r="F533" s="24"/>
    </row>
    <row r="534">
      <c r="A534" s="18" t="s">
        <v>6831</v>
      </c>
      <c r="B534" s="20" t="s">
        <v>6832</v>
      </c>
      <c r="C534" s="22" t="s">
        <v>14</v>
      </c>
      <c r="D534" s="30" t="str">
        <f>HYPERLINK("https://youtu.be/WdqV-vm1Ft0?t=1m8s","CHB+SYS")</f>
        <v>CHB+SYS</v>
      </c>
      <c r="E534" s="24"/>
      <c r="F534" s="24"/>
    </row>
    <row r="535">
      <c r="A535" s="18" t="s">
        <v>6833</v>
      </c>
      <c r="B535" s="20" t="s">
        <v>6834</v>
      </c>
      <c r="C535" s="22" t="s">
        <v>14</v>
      </c>
      <c r="D535" s="30" t="str">
        <f>HYPERLINK("https://youtu.be/WdqV-vm1Ft0?t=1m30s","CHB+SYS")</f>
        <v>CHB+SYS</v>
      </c>
      <c r="E535" s="24"/>
      <c r="F535" s="24"/>
    </row>
    <row r="536">
      <c r="A536" s="18" t="s">
        <v>6835</v>
      </c>
      <c r="B536" s="20" t="s">
        <v>6836</v>
      </c>
      <c r="C536" s="22" t="s">
        <v>14</v>
      </c>
      <c r="D536" s="30" t="str">
        <f>HYPERLINK("https://youtu.be/WdqV-vm1Ft0?t=1m50s","CHB+SYS")</f>
        <v>CHB+SYS</v>
      </c>
      <c r="E536" s="24"/>
      <c r="F536" s="24"/>
    </row>
    <row r="537">
      <c r="A537" s="18" t="s">
        <v>6837</v>
      </c>
      <c r="B537" s="20" t="s">
        <v>6838</v>
      </c>
      <c r="C537" s="22" t="s">
        <v>14</v>
      </c>
      <c r="D537" s="30" t="str">
        <f>HYPERLINK("https://youtu.be/WdqV-vm1Ft0?t=2m24s","CHB+SYS")</f>
        <v>CHB+SYS</v>
      </c>
      <c r="E537" s="24"/>
      <c r="F537" s="24"/>
    </row>
    <row r="538">
      <c r="A538" s="18" t="s">
        <v>6839</v>
      </c>
      <c r="B538" s="20" t="s">
        <v>6840</v>
      </c>
      <c r="C538" s="22" t="s">
        <v>14</v>
      </c>
      <c r="D538" s="30" t="str">
        <f>HYPERLINK("https://youtu.be/n54Z3_I_Iyo?t=1s","CHB+SYS")</f>
        <v>CHB+SYS</v>
      </c>
      <c r="E538" s="24"/>
      <c r="F538" s="24"/>
    </row>
    <row r="539">
      <c r="A539" s="18" t="s">
        <v>6841</v>
      </c>
      <c r="B539" s="20" t="s">
        <v>6842</v>
      </c>
      <c r="C539" s="22" t="s">
        <v>14</v>
      </c>
      <c r="D539" s="30" t="str">
        <f>HYPERLINK("https://youtu.be/n54Z3_I_Iyo?t=30s","CHB+SYS")</f>
        <v>CHB+SYS</v>
      </c>
      <c r="E539" s="24"/>
      <c r="F539" s="24"/>
    </row>
    <row r="540">
      <c r="A540" s="18" t="s">
        <v>6843</v>
      </c>
      <c r="B540" s="20" t="s">
        <v>6844</v>
      </c>
      <c r="C540" s="22" t="s">
        <v>14</v>
      </c>
      <c r="D540" s="30" t="str">
        <f>HYPERLINK("https://youtu.be/n54Z3_I_Iyo?t=1m24s","CHB+SYS")</f>
        <v>CHB+SYS</v>
      </c>
      <c r="E540" s="24"/>
      <c r="F540" s="24"/>
    </row>
    <row r="541">
      <c r="A541" s="18" t="s">
        <v>6845</v>
      </c>
      <c r="B541" s="20" t="s">
        <v>6846</v>
      </c>
      <c r="C541" s="22" t="s">
        <v>14</v>
      </c>
      <c r="D541" s="30" t="str">
        <f>HYPERLINK("https://youtu.be/n54Z3_I_Iyo?t=1m58s","CHB+SYS")</f>
        <v>CHB+SYS</v>
      </c>
      <c r="E541" s="30" t="str">
        <f>HYPERLINK("https://www.youtube.com/watch?v=8wZSwZhYZOM&amp;list=PLbU6uWaIKemqNvTeRxK-Ay6PRg9iwCKVi&amp;index=192&amp;t=0s","HIT+KOS")</f>
        <v>HIT+KOS</v>
      </c>
      <c r="F541" s="52"/>
    </row>
    <row r="542">
      <c r="A542" s="18" t="s">
        <v>6847</v>
      </c>
      <c r="B542" s="20" t="s">
        <v>6848</v>
      </c>
      <c r="C542" s="22" t="s">
        <v>14</v>
      </c>
      <c r="D542" s="30" t="str">
        <f>HYPERLINK("https://youtu.be/n54Z3_I_Iyo?t=4m40s","CHB+SYS")</f>
        <v>CHB+SYS</v>
      </c>
      <c r="E542" s="24"/>
      <c r="F542" s="24"/>
    </row>
    <row r="543">
      <c r="A543" s="18" t="s">
        <v>6849</v>
      </c>
      <c r="B543" s="20" t="s">
        <v>6850</v>
      </c>
      <c r="C543" s="22" t="s">
        <v>14</v>
      </c>
      <c r="D543" s="30" t="str">
        <f>HYPERLINK("https://youtu.be/VD3xNBN9bP4","CHB+SYS")</f>
        <v>CHB+SYS</v>
      </c>
      <c r="E543" s="24"/>
      <c r="F543" s="24"/>
    </row>
    <row r="544">
      <c r="A544" s="18" t="s">
        <v>6851</v>
      </c>
      <c r="B544" s="20" t="s">
        <v>6852</v>
      </c>
      <c r="C544" s="22" t="s">
        <v>14</v>
      </c>
      <c r="D544" s="30" t="str">
        <f>HYPERLINK("https://youtu.be/VD3xNBN9bP4?t=56s","CHB+SYS")</f>
        <v>CHB+SYS</v>
      </c>
      <c r="E544" s="24"/>
      <c r="F544" s="24"/>
    </row>
    <row r="545">
      <c r="A545" s="18" t="s">
        <v>6853</v>
      </c>
      <c r="B545" s="20" t="s">
        <v>6854</v>
      </c>
      <c r="C545" s="22" t="s">
        <v>14</v>
      </c>
      <c r="D545" s="30" t="str">
        <f>HYPERLINK("https://youtu.be/VD3xNBN9bP4?t=1m44s","CHB+SYS")</f>
        <v>CHB+SYS</v>
      </c>
      <c r="E545" s="24"/>
      <c r="F545" s="24"/>
    </row>
    <row r="546">
      <c r="A546" s="18" t="s">
        <v>6855</v>
      </c>
      <c r="B546" s="20" t="s">
        <v>6856</v>
      </c>
      <c r="C546" s="22" t="s">
        <v>14</v>
      </c>
      <c r="D546" s="30" t="str">
        <f>HYPERLINK("https://youtu.be/VD3xNBN9bP4?t=2m45s","CHB+SYS")</f>
        <v>CHB+SYS</v>
      </c>
      <c r="E546" s="24"/>
      <c r="F546" s="24"/>
    </row>
    <row r="547">
      <c r="A547" s="18" t="s">
        <v>6857</v>
      </c>
      <c r="B547" s="20" t="s">
        <v>6858</v>
      </c>
      <c r="C547" s="22" t="s">
        <v>14</v>
      </c>
      <c r="D547" s="30" t="str">
        <f>HYPERLINK("https://youtu.be/VD3xNBN9bP4?t=3m41s","CHB+SYS")</f>
        <v>CHB+SYS</v>
      </c>
      <c r="E547" s="30" t="str">
        <f>HYPERLINK("https://www.youtube.com/watch?v=Kv-MiA6l1R0&amp;list=PLbU6uWaIKemqNvTeRxK-Ay6PRg9iwCKVi&amp;index=193&amp;t=0s","HIT+KOS")</f>
        <v>HIT+KOS</v>
      </c>
      <c r="F547" s="52"/>
    </row>
    <row r="548">
      <c r="A548" s="18" t="s">
        <v>6859</v>
      </c>
      <c r="B548" s="20" t="s">
        <v>6860</v>
      </c>
      <c r="C548" s="22" t="s">
        <v>14</v>
      </c>
      <c r="D548" s="30" t="str">
        <f>HYPERLINK("https://www.youtube.com/watch?v=fijgFfDbhRU&amp;list=PLbU6uWaIKemqNvTeRxK-Ay6PRg9iwCKVi&amp;index=194&amp;t=0s","HIT+KOS")</f>
        <v>HIT+KOS</v>
      </c>
      <c r="E548" s="52"/>
      <c r="F548" s="52"/>
    </row>
    <row r="549">
      <c r="A549" s="18" t="s">
        <v>6861</v>
      </c>
      <c r="B549" s="20" t="s">
        <v>6862</v>
      </c>
      <c r="C549" s="22" t="s">
        <v>14</v>
      </c>
      <c r="D549" s="30" t="str">
        <f>HYPERLINK("https://www.youtube.com/watch?v=RLfQOlh74fw&amp;list=PLbU6uWaIKemqNvTeRxK-Ay6PRg9iwCKVi&amp;index=195&amp;t=0s","HIT+KOS")</f>
        <v>HIT+KOS</v>
      </c>
      <c r="E549" s="52"/>
      <c r="F549" s="52"/>
    </row>
    <row r="550">
      <c r="A550" s="18" t="s">
        <v>6863</v>
      </c>
      <c r="B550" s="20" t="s">
        <v>6864</v>
      </c>
      <c r="C550" s="22" t="s">
        <v>14</v>
      </c>
      <c r="D550" s="30" t="str">
        <f>HYPERLINK("https://www.youtube.com/watch?v=jmKbujy4v4U&amp;list=PLbU6uWaIKemqNvTeRxK-Ay6PRg9iwCKVi&amp;index=196&amp;t=0s","HIT+KOS")</f>
        <v>HIT+KOS</v>
      </c>
      <c r="E550" s="52"/>
      <c r="F550" s="52"/>
    </row>
    <row r="551">
      <c r="A551" s="18" t="s">
        <v>6865</v>
      </c>
      <c r="B551" s="20" t="s">
        <v>6866</v>
      </c>
      <c r="C551" s="22" t="s">
        <v>14</v>
      </c>
      <c r="D551" s="24"/>
      <c r="E551" s="24"/>
      <c r="F551" s="24"/>
    </row>
    <row r="552">
      <c r="A552" s="18" t="s">
        <v>6867</v>
      </c>
      <c r="B552" s="20" t="s">
        <v>6868</v>
      </c>
      <c r="C552" s="22" t="s">
        <v>14</v>
      </c>
      <c r="D552" s="30" t="str">
        <f>HYPERLINK("https://www.youtube.com/watch?v=P0jYCV2cf64&amp;list=PLbU6uWaIKemqNvTeRxK-Ay6PRg9iwCKVi&amp;index=197&amp;t=0s","HIT+KOS")</f>
        <v>HIT+KOS</v>
      </c>
      <c r="E552" s="52"/>
      <c r="F552" s="52"/>
    </row>
    <row r="553">
      <c r="A553" s="18" t="s">
        <v>6869</v>
      </c>
      <c r="B553" s="20" t="s">
        <v>6870</v>
      </c>
      <c r="C553" s="22" t="s">
        <v>14</v>
      </c>
      <c r="D553" s="24"/>
      <c r="E553" s="24"/>
      <c r="F553" s="24"/>
    </row>
    <row r="554">
      <c r="A554" s="18" t="s">
        <v>6871</v>
      </c>
      <c r="B554" s="20" t="s">
        <v>6872</v>
      </c>
      <c r="C554" s="22" t="s">
        <v>14</v>
      </c>
      <c r="D554" s="24"/>
      <c r="E554" s="24"/>
      <c r="F554" s="24"/>
    </row>
    <row r="555">
      <c r="A555" s="18" t="s">
        <v>6873</v>
      </c>
      <c r="B555" s="20" t="s">
        <v>6874</v>
      </c>
      <c r="C555" s="22" t="s">
        <v>14</v>
      </c>
      <c r="D555" s="24"/>
      <c r="E555" s="24"/>
      <c r="F555" s="24"/>
    </row>
    <row r="556">
      <c r="A556" s="18" t="s">
        <v>6875</v>
      </c>
      <c r="B556" s="20" t="s">
        <v>6876</v>
      </c>
      <c r="C556" s="22" t="s">
        <v>14</v>
      </c>
      <c r="D556" s="24"/>
      <c r="E556" s="24"/>
      <c r="F556" s="24"/>
    </row>
    <row r="557">
      <c r="A557" s="18" t="s">
        <v>6877</v>
      </c>
      <c r="B557" s="20" t="s">
        <v>6878</v>
      </c>
      <c r="C557" s="22" t="s">
        <v>14</v>
      </c>
      <c r="D557" s="24"/>
      <c r="E557" s="24"/>
      <c r="F557" s="24"/>
    </row>
    <row r="558">
      <c r="A558" s="18" t="s">
        <v>6879</v>
      </c>
      <c r="B558" s="20" t="s">
        <v>6880</v>
      </c>
      <c r="C558" s="22" t="s">
        <v>14</v>
      </c>
      <c r="D558" s="24"/>
      <c r="E558" s="24"/>
      <c r="F558" s="24"/>
    </row>
    <row r="559">
      <c r="A559" s="18" t="s">
        <v>6881</v>
      </c>
      <c r="B559" s="20" t="s">
        <v>6882</v>
      </c>
      <c r="C559" s="22" t="s">
        <v>14</v>
      </c>
      <c r="D559" s="24"/>
      <c r="E559" s="24"/>
      <c r="F559" s="24"/>
    </row>
    <row r="560">
      <c r="A560" s="18" t="s">
        <v>6883</v>
      </c>
      <c r="B560" s="20" t="s">
        <v>6884</v>
      </c>
      <c r="C560" s="22" t="s">
        <v>14</v>
      </c>
      <c r="D560" s="24"/>
      <c r="E560" s="24"/>
      <c r="F560" s="24"/>
    </row>
    <row r="561">
      <c r="A561" s="18" t="s">
        <v>6885</v>
      </c>
      <c r="B561" s="20" t="s">
        <v>6886</v>
      </c>
      <c r="C561" s="22" t="s">
        <v>14</v>
      </c>
      <c r="D561" s="24"/>
      <c r="E561" s="24"/>
      <c r="F561" s="24"/>
    </row>
    <row r="562">
      <c r="A562" s="18" t="s">
        <v>6887</v>
      </c>
      <c r="B562" s="20" t="s">
        <v>6888</v>
      </c>
      <c r="C562" s="22" t="s">
        <v>14</v>
      </c>
      <c r="D562" s="24"/>
      <c r="E562" s="24"/>
      <c r="F562" s="24"/>
    </row>
    <row r="563">
      <c r="A563" s="18" t="s">
        <v>6889</v>
      </c>
      <c r="B563" s="20" t="s">
        <v>6890</v>
      </c>
      <c r="C563" s="22" t="s">
        <v>14</v>
      </c>
      <c r="D563" s="24"/>
      <c r="E563" s="24"/>
      <c r="F563" s="24"/>
    </row>
    <row r="564">
      <c r="A564" s="18" t="s">
        <v>6891</v>
      </c>
      <c r="B564" s="20" t="s">
        <v>6892</v>
      </c>
      <c r="C564" s="22" t="s">
        <v>14</v>
      </c>
      <c r="D564" s="30" t="str">
        <f>HYPERLINK("https://www.youtube.com/watch?v=FswZOAbWSPY&amp;list=PLbU6uWaIKemqNvTeRxK-Ay6PRg9iwCKVi&amp;index=198&amp;t=0s","HIT+KOS")</f>
        <v>HIT+KOS</v>
      </c>
      <c r="E564" s="52"/>
      <c r="F564" s="52"/>
    </row>
    <row r="565">
      <c r="A565" s="18" t="s">
        <v>6893</v>
      </c>
      <c r="B565" s="20" t="s">
        <v>6894</v>
      </c>
      <c r="C565" s="22" t="s">
        <v>14</v>
      </c>
      <c r="D565" s="24"/>
      <c r="E565" s="24"/>
      <c r="F565" s="24"/>
    </row>
    <row r="566">
      <c r="A566" s="18" t="s">
        <v>6895</v>
      </c>
      <c r="B566" s="20" t="s">
        <v>6896</v>
      </c>
      <c r="C566" s="22" t="s">
        <v>14</v>
      </c>
      <c r="D566" s="30" t="str">
        <f>HYPERLINK("https://www.youtube.com/watch?v=U53TWlVKSXE&amp;list=PLbU6uWaIKemqNvTeRxK-Ay6PRg9iwCKVi&amp;index=199&amp;t=0s","HIT+KOS")</f>
        <v>HIT+KOS</v>
      </c>
      <c r="E566" s="52"/>
      <c r="F566" s="52"/>
    </row>
    <row r="567">
      <c r="A567" s="18" t="s">
        <v>6897</v>
      </c>
      <c r="B567" s="20" t="s">
        <v>6898</v>
      </c>
      <c r="C567" s="22" t="s">
        <v>14</v>
      </c>
      <c r="D567" s="30" t="str">
        <f>HYPERLINK("https://www.youtube.com/watch?v=SlJq8uCD2Zo&amp;list=PLbU6uWaIKemqNvTeRxK-Ay6PRg9iwCKVi&amp;index=200&amp;t=0s","HIT+KOS")</f>
        <v>HIT+KOS</v>
      </c>
      <c r="E567" s="52"/>
      <c r="F567" s="52"/>
    </row>
    <row r="568">
      <c r="A568" s="18" t="s">
        <v>6899</v>
      </c>
      <c r="B568" s="20" t="s">
        <v>6900</v>
      </c>
      <c r="C568" s="22" t="s">
        <v>14</v>
      </c>
      <c r="D568" s="24"/>
      <c r="E568" s="24"/>
      <c r="F568" s="24"/>
    </row>
    <row r="569">
      <c r="A569" s="18" t="s">
        <v>6901</v>
      </c>
      <c r="B569" s="20" t="s">
        <v>6902</v>
      </c>
      <c r="C569" s="22" t="s">
        <v>14</v>
      </c>
      <c r="D569" s="24"/>
      <c r="E569" s="24"/>
      <c r="F569" s="24"/>
    </row>
    <row r="570">
      <c r="A570" s="18" t="s">
        <v>6903</v>
      </c>
      <c r="B570" s="20" t="s">
        <v>6904</v>
      </c>
      <c r="C570" s="22" t="s">
        <v>14</v>
      </c>
      <c r="D570" s="24"/>
      <c r="E570" s="24"/>
      <c r="F570" s="24"/>
    </row>
    <row r="571">
      <c r="A571" s="18" t="s">
        <v>6905</v>
      </c>
      <c r="B571" s="20" t="s">
        <v>5917</v>
      </c>
      <c r="C571" s="22" t="s">
        <v>14</v>
      </c>
      <c r="D571" s="24"/>
      <c r="E571" s="24"/>
      <c r="F571" s="24"/>
    </row>
    <row r="572">
      <c r="A572" s="18" t="s">
        <v>6906</v>
      </c>
      <c r="B572" s="20" t="s">
        <v>6907</v>
      </c>
      <c r="C572" s="22" t="s">
        <v>14</v>
      </c>
      <c r="D572" s="24"/>
      <c r="E572" s="24"/>
      <c r="F572" s="24"/>
    </row>
    <row r="573">
      <c r="A573" s="18" t="s">
        <v>6908</v>
      </c>
      <c r="B573" s="20" t="s">
        <v>6909</v>
      </c>
      <c r="C573" s="22" t="s">
        <v>14</v>
      </c>
      <c r="D573" s="24"/>
      <c r="E573" s="24"/>
      <c r="F573" s="24"/>
    </row>
    <row r="574">
      <c r="A574" s="18" t="s">
        <v>6910</v>
      </c>
      <c r="B574" s="20" t="s">
        <v>6911</v>
      </c>
      <c r="C574" s="22" t="s">
        <v>14</v>
      </c>
      <c r="D574" s="24"/>
      <c r="E574" s="24"/>
      <c r="F574" s="24"/>
    </row>
    <row r="575">
      <c r="A575" s="18" t="s">
        <v>6912</v>
      </c>
      <c r="B575" s="20" t="s">
        <v>6913</v>
      </c>
      <c r="C575" s="22" t="s">
        <v>14</v>
      </c>
      <c r="D575" s="24"/>
      <c r="E575" s="24"/>
      <c r="F575" s="24"/>
    </row>
    <row r="576">
      <c r="A576" s="18" t="s">
        <v>6914</v>
      </c>
      <c r="B576" s="20" t="s">
        <v>6915</v>
      </c>
      <c r="C576" s="22" t="s">
        <v>14</v>
      </c>
      <c r="D576" s="24"/>
      <c r="E576" s="24"/>
      <c r="F576" s="24"/>
    </row>
    <row r="577">
      <c r="A577" s="18" t="s">
        <v>6916</v>
      </c>
      <c r="B577" s="20" t="s">
        <v>6917</v>
      </c>
      <c r="C577" s="22" t="s">
        <v>14</v>
      </c>
      <c r="D577" s="24"/>
      <c r="E577" s="24"/>
      <c r="F577" s="24"/>
    </row>
    <row r="578">
      <c r="A578" s="18" t="s">
        <v>6918</v>
      </c>
      <c r="B578" s="20" t="s">
        <v>6919</v>
      </c>
      <c r="C578" s="22" t="s">
        <v>14</v>
      </c>
      <c r="D578" s="30" t="str">
        <f>HYPERLINK("https://www.youtube.com/watch?v=tTkQba3LfJE&amp;list=PLbU6uWaIKemqNvTeRxK-Ay6PRg9iwCKVi&amp;index=201&amp;t=0s","HIT+KOS")</f>
        <v>HIT+KOS</v>
      </c>
      <c r="E578" s="52"/>
      <c r="F578" s="52"/>
    </row>
    <row r="579">
      <c r="A579" s="18" t="s">
        <v>6920</v>
      </c>
      <c r="B579" s="20" t="s">
        <v>6921</v>
      </c>
      <c r="C579" s="22" t="s">
        <v>14</v>
      </c>
      <c r="D579" s="24"/>
      <c r="E579" s="24"/>
      <c r="F579" s="24"/>
    </row>
    <row r="580">
      <c r="A580" s="18" t="s">
        <v>6922</v>
      </c>
      <c r="B580" s="20" t="s">
        <v>6923</v>
      </c>
      <c r="C580" s="22" t="s">
        <v>14</v>
      </c>
      <c r="D580" s="24"/>
      <c r="E580" s="24"/>
      <c r="F580" s="24"/>
    </row>
    <row r="581">
      <c r="A581" s="18" t="s">
        <v>6924</v>
      </c>
      <c r="B581" s="20" t="s">
        <v>6925</v>
      </c>
      <c r="C581" s="22" t="s">
        <v>14</v>
      </c>
      <c r="D581" s="30" t="str">
        <f>HYPERLINK("https://www.youtube.com/watch?v=koX7tRyH36o&amp;index=202&amp;list=PLbU6uWaIKemqNvTeRxK-Ay6PRg9iwCKVi&amp;t=0s","HIT+KOS")</f>
        <v>HIT+KOS</v>
      </c>
      <c r="E581" s="52"/>
      <c r="F581" s="52"/>
    </row>
    <row r="582">
      <c r="A582" s="18" t="s">
        <v>6926</v>
      </c>
      <c r="B582" s="20" t="s">
        <v>6927</v>
      </c>
      <c r="C582" s="22" t="s">
        <v>14</v>
      </c>
      <c r="D582" s="24"/>
      <c r="E582" s="24"/>
      <c r="F582" s="24"/>
    </row>
    <row r="583">
      <c r="A583" s="18" t="s">
        <v>6928</v>
      </c>
      <c r="B583" s="20" t="s">
        <v>6929</v>
      </c>
      <c r="C583" s="22" t="s">
        <v>14</v>
      </c>
      <c r="D583" s="24"/>
      <c r="E583" s="24"/>
      <c r="F583" s="24"/>
    </row>
    <row r="584">
      <c r="A584" s="18" t="s">
        <v>6930</v>
      </c>
      <c r="B584" s="20" t="s">
        <v>6931</v>
      </c>
      <c r="C584" s="22" t="s">
        <v>14</v>
      </c>
      <c r="D584" s="24"/>
      <c r="E584" s="24"/>
      <c r="F584" s="24"/>
    </row>
    <row r="585">
      <c r="A585" s="18" t="s">
        <v>6932</v>
      </c>
      <c r="B585" s="20" t="s">
        <v>6933</v>
      </c>
      <c r="C585" s="22" t="s">
        <v>14</v>
      </c>
      <c r="D585" s="24"/>
      <c r="E585" s="24"/>
      <c r="F585" s="24"/>
    </row>
    <row r="586">
      <c r="A586" s="18" t="s">
        <v>6934</v>
      </c>
      <c r="B586" s="20" t="s">
        <v>6935</v>
      </c>
      <c r="C586" s="22" t="s">
        <v>14</v>
      </c>
      <c r="D586" s="30" t="str">
        <f>HYPERLINK("https://www.youtube.com/watch?v=0senBdn-4IQ&amp;index=203&amp;list=PLbU6uWaIKemqNvTeRxK-Ay6PRg9iwCKVi&amp;t=0s","HIT+KOS")</f>
        <v>HIT+KOS</v>
      </c>
      <c r="E586" s="52"/>
      <c r="F586" s="52"/>
    </row>
    <row r="587">
      <c r="A587" s="18" t="s">
        <v>6936</v>
      </c>
      <c r="B587" s="20" t="s">
        <v>6937</v>
      </c>
      <c r="C587" s="22" t="s">
        <v>14</v>
      </c>
      <c r="D587" s="30" t="str">
        <f>HYPERLINK("https://www.youtube.com/watch?v=6GR8exsqfgY&amp;index=204&amp;list=PLbU6uWaIKemqNvTeRxK-Ay6PRg9iwCKVi&amp;t=0s","HIT+KOS")</f>
        <v>HIT+KOS</v>
      </c>
      <c r="E587" s="52"/>
      <c r="F587" s="52"/>
    </row>
    <row r="588">
      <c r="A588" s="18" t="s">
        <v>6938</v>
      </c>
      <c r="B588" s="20" t="s">
        <v>6939</v>
      </c>
      <c r="C588" s="22" t="s">
        <v>14</v>
      </c>
      <c r="D588" s="24"/>
      <c r="E588" s="24"/>
      <c r="F588" s="24"/>
    </row>
    <row r="589">
      <c r="A589" s="18" t="s">
        <v>6940</v>
      </c>
      <c r="B589" s="20" t="s">
        <v>6941</v>
      </c>
      <c r="C589" s="22" t="s">
        <v>14</v>
      </c>
      <c r="D589" s="24"/>
      <c r="E589" s="24"/>
      <c r="F589" s="24"/>
    </row>
    <row r="590">
      <c r="A590" s="18" t="s">
        <v>6942</v>
      </c>
      <c r="B590" s="20" t="s">
        <v>6943</v>
      </c>
      <c r="C590" s="22" t="s">
        <v>14</v>
      </c>
      <c r="D590" s="24"/>
      <c r="E590" s="24"/>
      <c r="F590" s="24"/>
    </row>
    <row r="591">
      <c r="A591" s="18" t="s">
        <v>6944</v>
      </c>
      <c r="B591" s="20" t="s">
        <v>6945</v>
      </c>
      <c r="C591" s="22" t="s">
        <v>14</v>
      </c>
      <c r="D591" s="24"/>
      <c r="E591" s="24"/>
      <c r="F591" s="24"/>
    </row>
    <row r="592">
      <c r="A592" s="18" t="s">
        <v>6946</v>
      </c>
      <c r="B592" s="20" t="s">
        <v>6947</v>
      </c>
      <c r="C592" s="22" t="s">
        <v>14</v>
      </c>
      <c r="D592" s="30" t="str">
        <f>HYPERLINK("https://www.youtube.com/watch?v=NbfsP6CWRHE&amp;index=205&amp;list=PLbU6uWaIKemqNvTeRxK-Ay6PRg9iwCKVi&amp;t=0s","HIT+KOS")</f>
        <v>HIT+KOS</v>
      </c>
      <c r="E592" s="52"/>
      <c r="F592" s="52"/>
    </row>
    <row r="593">
      <c r="A593" s="18" t="s">
        <v>6948</v>
      </c>
      <c r="B593" s="20" t="s">
        <v>6949</v>
      </c>
      <c r="C593" s="22" t="s">
        <v>14</v>
      </c>
      <c r="D593" s="24"/>
      <c r="E593" s="24"/>
      <c r="F593" s="24"/>
    </row>
    <row r="594">
      <c r="A594" s="18" t="s">
        <v>6950</v>
      </c>
      <c r="B594" s="20" t="s">
        <v>6951</v>
      </c>
      <c r="C594" s="22" t="s">
        <v>14</v>
      </c>
      <c r="D594" s="24"/>
      <c r="E594" s="24"/>
      <c r="F594" s="24"/>
    </row>
    <row r="595">
      <c r="A595" s="18" t="s">
        <v>6952</v>
      </c>
      <c r="B595" s="20" t="s">
        <v>6953</v>
      </c>
      <c r="C595" s="22" t="s">
        <v>14</v>
      </c>
      <c r="D595" s="24"/>
      <c r="E595" s="24"/>
      <c r="F595" s="24"/>
    </row>
    <row r="596">
      <c r="A596" s="18" t="s">
        <v>6954</v>
      </c>
      <c r="B596" s="20" t="s">
        <v>6955</v>
      </c>
      <c r="C596" s="22" t="s">
        <v>14</v>
      </c>
      <c r="D596" s="24"/>
      <c r="E596" s="24"/>
      <c r="F596" s="24"/>
    </row>
    <row r="597">
      <c r="A597" s="18" t="s">
        <v>6956</v>
      </c>
      <c r="B597" s="20" t="s">
        <v>6957</v>
      </c>
      <c r="C597" s="22" t="s">
        <v>14</v>
      </c>
      <c r="D597" s="30" t="str">
        <f>HYPERLINK("https://www.youtube.com/watch?v=n64PVMwDBxk&amp;index=206&amp;list=PLbU6uWaIKemqNvTeRxK-Ay6PRg9iwCKVi&amp;t=0s","HIT+KOS")</f>
        <v>HIT+KOS</v>
      </c>
      <c r="E597" s="52"/>
      <c r="F597" s="52"/>
    </row>
    <row r="598">
      <c r="A598" s="18" t="s">
        <v>6958</v>
      </c>
      <c r="B598" s="20" t="s">
        <v>6959</v>
      </c>
      <c r="C598" s="22" t="s">
        <v>14</v>
      </c>
      <c r="D598" s="30" t="str">
        <f>HYPERLINK("https://www.youtube.com/watch?v=TDTZ-b1N4_w&amp;index=207&amp;list=PLbU6uWaIKemqNvTeRxK-Ay6PRg9iwCKVi&amp;t=0s","HIT+KOS")</f>
        <v>HIT+KOS</v>
      </c>
      <c r="E598" s="52"/>
      <c r="F598" s="52"/>
    </row>
    <row r="599">
      <c r="A599" s="18" t="s">
        <v>6960</v>
      </c>
      <c r="B599" s="20" t="s">
        <v>6961</v>
      </c>
      <c r="C599" s="22" t="s">
        <v>14</v>
      </c>
      <c r="D599" s="24"/>
      <c r="E599" s="24"/>
      <c r="F599" s="24"/>
    </row>
    <row r="600">
      <c r="A600" s="18" t="s">
        <v>6962</v>
      </c>
      <c r="B600" s="20" t="s">
        <v>6963</v>
      </c>
      <c r="C600" s="22" t="s">
        <v>14</v>
      </c>
      <c r="D600" s="24"/>
      <c r="E600" s="24"/>
      <c r="F600" s="24"/>
    </row>
    <row r="601">
      <c r="A601" s="18" t="s">
        <v>6964</v>
      </c>
      <c r="B601" s="20" t="s">
        <v>6965</v>
      </c>
      <c r="C601" s="22" t="s">
        <v>14</v>
      </c>
      <c r="D601" s="30" t="str">
        <f>HYPERLINK("https://www.youtube.com/watch?v=e3h8qAUV-j0&amp;index=208&amp;list=PLbU6uWaIKemqNvTeRxK-Ay6PRg9iwCKVi&amp;t=0s","HIT+KOS")</f>
        <v>HIT+KOS</v>
      </c>
      <c r="E601" s="52"/>
      <c r="F601" s="52"/>
    </row>
    <row r="602">
      <c r="A602" s="18" t="s">
        <v>6966</v>
      </c>
      <c r="B602" s="20" t="s">
        <v>6967</v>
      </c>
      <c r="C602" s="22" t="s">
        <v>14</v>
      </c>
      <c r="D602" s="30" t="str">
        <f>HYPERLINK("https://www.youtube.com/watch?v=W2EREI-zzyI&amp;index=209&amp;list=PLbU6uWaIKemqNvTeRxK-Ay6PRg9iwCKVi&amp;t=0s","HIT+KOS")</f>
        <v>HIT+KOS</v>
      </c>
      <c r="E602" s="52"/>
      <c r="F602" s="52"/>
    </row>
  </sheetData>
  <mergeCells count="1">
    <mergeCell ref="C2:F2"/>
  </mergeCells>
  <hyperlinks>
    <hyperlink display="Return to Index" location="Index!A1" ref="A1"/>
  </hyperlink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4.86"/>
    <col customWidth="1" min="2" max="2" width="54.43"/>
    <col customWidth="1" min="3" max="3" width="8.0"/>
    <col customWidth="1" min="4" max="5" width="9.29"/>
  </cols>
  <sheetData>
    <row r="1">
      <c r="A1" s="8" t="s">
        <v>8</v>
      </c>
      <c r="B1" s="9"/>
      <c r="C1" s="11"/>
      <c r="D1" s="15">
        <f>countHyperlinks("D3:E332", D3:E332)</f>
        <v>10</v>
      </c>
      <c r="E1" s="15"/>
    </row>
    <row r="2">
      <c r="A2" s="31" t="s">
        <v>10</v>
      </c>
      <c r="B2" s="16" t="s">
        <v>11</v>
      </c>
      <c r="C2" s="6" t="s">
        <v>9</v>
      </c>
      <c r="E2" s="6"/>
    </row>
    <row r="3">
      <c r="A3" s="18" t="s">
        <v>5060</v>
      </c>
      <c r="B3" s="20" t="s">
        <v>5061</v>
      </c>
      <c r="C3" s="22" t="s">
        <v>14</v>
      </c>
      <c r="D3" s="24"/>
      <c r="E3" s="24"/>
    </row>
    <row r="4">
      <c r="A4" s="18" t="s">
        <v>5062</v>
      </c>
      <c r="B4" s="20" t="s">
        <v>5063</v>
      </c>
      <c r="C4" s="22" t="s">
        <v>14</v>
      </c>
      <c r="D4" s="24"/>
      <c r="E4" s="24"/>
    </row>
    <row r="5">
      <c r="A5" s="18" t="s">
        <v>5064</v>
      </c>
      <c r="B5" s="20" t="s">
        <v>5065</v>
      </c>
      <c r="C5" s="22" t="s">
        <v>14</v>
      </c>
      <c r="D5" s="24"/>
      <c r="E5" s="24"/>
    </row>
    <row r="6">
      <c r="A6" s="18" t="s">
        <v>5066</v>
      </c>
      <c r="B6" s="20" t="s">
        <v>5067</v>
      </c>
      <c r="C6" s="22" t="s">
        <v>14</v>
      </c>
      <c r="D6" s="24"/>
      <c r="E6" s="24"/>
    </row>
    <row r="7">
      <c r="A7" s="18" t="s">
        <v>5069</v>
      </c>
      <c r="B7" s="20" t="s">
        <v>5071</v>
      </c>
      <c r="C7" s="22" t="s">
        <v>14</v>
      </c>
      <c r="D7" s="24"/>
      <c r="E7" s="24"/>
    </row>
    <row r="8">
      <c r="A8" s="18" t="s">
        <v>5072</v>
      </c>
      <c r="B8" s="20" t="s">
        <v>5073</v>
      </c>
      <c r="C8" s="22" t="s">
        <v>14</v>
      </c>
      <c r="D8" s="24"/>
      <c r="E8" s="24"/>
    </row>
    <row r="9">
      <c r="A9" s="18" t="s">
        <v>5074</v>
      </c>
      <c r="B9" s="20" t="s">
        <v>5075</v>
      </c>
      <c r="C9" s="22" t="s">
        <v>14</v>
      </c>
      <c r="D9" s="24"/>
      <c r="E9" s="24"/>
    </row>
    <row r="10">
      <c r="A10" s="18" t="s">
        <v>5076</v>
      </c>
      <c r="B10" s="20" t="s">
        <v>5077</v>
      </c>
      <c r="C10" s="22" t="s">
        <v>14</v>
      </c>
      <c r="D10" s="24"/>
      <c r="E10" s="24"/>
    </row>
    <row r="11">
      <c r="A11" s="18" t="s">
        <v>5078</v>
      </c>
      <c r="B11" s="20" t="s">
        <v>5080</v>
      </c>
      <c r="C11" s="22" t="s">
        <v>14</v>
      </c>
      <c r="D11" s="24"/>
      <c r="E11" s="24"/>
    </row>
    <row r="12">
      <c r="A12" s="18" t="s">
        <v>5082</v>
      </c>
      <c r="B12" s="20" t="s">
        <v>5084</v>
      </c>
      <c r="C12" s="22" t="s">
        <v>14</v>
      </c>
      <c r="D12" s="24"/>
      <c r="E12" s="24"/>
    </row>
    <row r="13">
      <c r="A13" s="18" t="s">
        <v>5086</v>
      </c>
      <c r="B13" s="20" t="s">
        <v>5087</v>
      </c>
      <c r="C13" s="22" t="s">
        <v>14</v>
      </c>
      <c r="D13" s="24"/>
      <c r="E13" s="24"/>
    </row>
    <row r="14">
      <c r="A14" s="18" t="s">
        <v>5088</v>
      </c>
      <c r="B14" s="20" t="s">
        <v>5089</v>
      </c>
      <c r="C14" s="22" t="s">
        <v>14</v>
      </c>
      <c r="D14" s="24"/>
      <c r="E14" s="24"/>
    </row>
    <row r="15">
      <c r="A15" s="18" t="s">
        <v>5090</v>
      </c>
      <c r="B15" s="20" t="s">
        <v>5091</v>
      </c>
      <c r="C15" s="22" t="s">
        <v>14</v>
      </c>
      <c r="D15" s="24"/>
      <c r="E15" s="24"/>
    </row>
    <row r="16">
      <c r="A16" s="18" t="s">
        <v>5092</v>
      </c>
      <c r="B16" s="20" t="s">
        <v>5094</v>
      </c>
      <c r="C16" s="22" t="s">
        <v>14</v>
      </c>
      <c r="D16" s="24"/>
      <c r="E16" s="24"/>
    </row>
    <row r="17">
      <c r="A17" s="18" t="s">
        <v>5096</v>
      </c>
      <c r="B17" s="20" t="s">
        <v>5097</v>
      </c>
      <c r="C17" s="22" t="s">
        <v>14</v>
      </c>
      <c r="D17" s="24"/>
      <c r="E17" s="24"/>
    </row>
    <row r="18">
      <c r="A18" s="18" t="s">
        <v>5098</v>
      </c>
      <c r="B18" s="20" t="s">
        <v>5099</v>
      </c>
      <c r="C18" s="22" t="s">
        <v>14</v>
      </c>
      <c r="D18" s="24"/>
      <c r="E18" s="24"/>
    </row>
    <row r="19">
      <c r="A19" s="18" t="s">
        <v>5100</v>
      </c>
      <c r="B19" s="20" t="s">
        <v>5101</v>
      </c>
      <c r="C19" s="22" t="s">
        <v>14</v>
      </c>
      <c r="D19" s="24"/>
      <c r="E19" s="24"/>
    </row>
    <row r="20">
      <c r="A20" s="18" t="s">
        <v>5102</v>
      </c>
      <c r="B20" s="20" t="s">
        <v>5103</v>
      </c>
      <c r="C20" s="22" t="s">
        <v>14</v>
      </c>
      <c r="D20" s="24"/>
      <c r="E20" s="24"/>
    </row>
    <row r="21">
      <c r="A21" s="18" t="s">
        <v>5104</v>
      </c>
      <c r="B21" s="20" t="s">
        <v>5105</v>
      </c>
      <c r="C21" s="22" t="s">
        <v>14</v>
      </c>
      <c r="D21" s="24"/>
      <c r="E21" s="24"/>
    </row>
    <row r="22">
      <c r="A22" s="18" t="s">
        <v>5106</v>
      </c>
      <c r="B22" s="20" t="s">
        <v>5107</v>
      </c>
      <c r="C22" s="22" t="s">
        <v>14</v>
      </c>
      <c r="D22" s="24"/>
      <c r="E22" s="24"/>
    </row>
    <row r="23">
      <c r="A23" s="18" t="s">
        <v>5108</v>
      </c>
      <c r="B23" s="20" t="s">
        <v>5110</v>
      </c>
      <c r="C23" s="22" t="s">
        <v>14</v>
      </c>
      <c r="D23" s="24"/>
      <c r="E23" s="24"/>
    </row>
    <row r="24">
      <c r="A24" s="18" t="s">
        <v>5112</v>
      </c>
      <c r="B24" s="20" t="s">
        <v>5113</v>
      </c>
      <c r="C24" s="22" t="s">
        <v>14</v>
      </c>
      <c r="D24" s="24"/>
      <c r="E24" s="24"/>
    </row>
    <row r="25">
      <c r="A25" s="18" t="s">
        <v>5114</v>
      </c>
      <c r="B25" s="20" t="s">
        <v>5115</v>
      </c>
      <c r="C25" s="22" t="s">
        <v>14</v>
      </c>
      <c r="D25" s="24"/>
      <c r="E25" s="24"/>
    </row>
    <row r="26">
      <c r="A26" s="18" t="s">
        <v>5116</v>
      </c>
      <c r="B26" s="20" t="s">
        <v>5117</v>
      </c>
      <c r="C26" s="22" t="s">
        <v>14</v>
      </c>
      <c r="D26" s="24"/>
      <c r="E26" s="24"/>
    </row>
    <row r="27">
      <c r="A27" s="18" t="s">
        <v>5120</v>
      </c>
      <c r="B27" s="20" t="s">
        <v>5121</v>
      </c>
      <c r="C27" s="22" t="s">
        <v>14</v>
      </c>
      <c r="D27" s="24"/>
      <c r="E27" s="24"/>
    </row>
    <row r="28">
      <c r="A28" s="18" t="s">
        <v>5122</v>
      </c>
      <c r="B28" s="20" t="s">
        <v>5123</v>
      </c>
      <c r="C28" s="22" t="s">
        <v>14</v>
      </c>
      <c r="D28" s="24"/>
      <c r="E28" s="24"/>
    </row>
    <row r="29">
      <c r="A29" s="18" t="s">
        <v>5124</v>
      </c>
      <c r="B29" s="20" t="s">
        <v>5125</v>
      </c>
      <c r="C29" s="22" t="s">
        <v>14</v>
      </c>
      <c r="D29" s="24"/>
      <c r="E29" s="24"/>
    </row>
    <row r="30">
      <c r="A30" s="18" t="s">
        <v>5128</v>
      </c>
      <c r="B30" s="20" t="s">
        <v>5129</v>
      </c>
      <c r="C30" s="22" t="s">
        <v>14</v>
      </c>
      <c r="D30" s="24"/>
      <c r="E30" s="24"/>
    </row>
    <row r="31">
      <c r="A31" s="18" t="s">
        <v>5130</v>
      </c>
      <c r="B31" s="20" t="s">
        <v>5131</v>
      </c>
      <c r="C31" s="22" t="s">
        <v>14</v>
      </c>
      <c r="D31" s="24"/>
      <c r="E31" s="24"/>
    </row>
    <row r="32">
      <c r="A32" s="18" t="s">
        <v>5132</v>
      </c>
      <c r="B32" s="20" t="s">
        <v>5133</v>
      </c>
      <c r="C32" s="22" t="s">
        <v>14</v>
      </c>
      <c r="D32" s="24"/>
      <c r="E32" s="24"/>
    </row>
    <row r="33">
      <c r="A33" s="18" t="s">
        <v>5134</v>
      </c>
      <c r="B33" s="20" t="s">
        <v>5136</v>
      </c>
      <c r="C33" s="22" t="s">
        <v>14</v>
      </c>
      <c r="D33" s="24"/>
      <c r="E33" s="24"/>
    </row>
    <row r="34">
      <c r="A34" s="18" t="s">
        <v>5137</v>
      </c>
      <c r="B34" s="20" t="s">
        <v>5139</v>
      </c>
      <c r="C34" s="22" t="s">
        <v>14</v>
      </c>
      <c r="D34" s="24"/>
      <c r="E34" s="24"/>
    </row>
    <row r="35">
      <c r="A35" s="18" t="s">
        <v>5140</v>
      </c>
      <c r="B35" s="20" t="s">
        <v>5141</v>
      </c>
      <c r="C35" s="22" t="s">
        <v>14</v>
      </c>
      <c r="D35" s="24"/>
      <c r="E35" s="24"/>
    </row>
    <row r="36">
      <c r="A36" s="18" t="s">
        <v>5142</v>
      </c>
      <c r="B36" s="20" t="s">
        <v>5143</v>
      </c>
      <c r="C36" s="22" t="s">
        <v>14</v>
      </c>
      <c r="D36" s="24"/>
      <c r="E36" s="24"/>
    </row>
    <row r="37">
      <c r="A37" s="18" t="s">
        <v>5146</v>
      </c>
      <c r="B37" s="20" t="s">
        <v>5147</v>
      </c>
      <c r="C37" s="22" t="s">
        <v>14</v>
      </c>
      <c r="D37" s="24"/>
      <c r="E37" s="24"/>
    </row>
    <row r="38">
      <c r="A38" s="18" t="s">
        <v>5148</v>
      </c>
      <c r="B38" s="20" t="s">
        <v>5149</v>
      </c>
      <c r="C38" s="22" t="s">
        <v>14</v>
      </c>
      <c r="D38" s="24"/>
      <c r="E38" s="24"/>
    </row>
    <row r="39">
      <c r="A39" s="18" t="s">
        <v>5150</v>
      </c>
      <c r="B39" s="20" t="s">
        <v>5151</v>
      </c>
      <c r="C39" s="22" t="s">
        <v>14</v>
      </c>
      <c r="D39" s="24"/>
      <c r="E39" s="24"/>
    </row>
    <row r="40">
      <c r="A40" s="18" t="s">
        <v>5153</v>
      </c>
      <c r="B40" s="20" t="s">
        <v>5155</v>
      </c>
      <c r="C40" s="22" t="s">
        <v>14</v>
      </c>
      <c r="D40" s="24"/>
      <c r="E40" s="24"/>
    </row>
    <row r="41">
      <c r="A41" s="18" t="s">
        <v>5156</v>
      </c>
      <c r="B41" s="20" t="s">
        <v>5157</v>
      </c>
      <c r="C41" s="22" t="s">
        <v>14</v>
      </c>
      <c r="D41" s="24"/>
      <c r="E41" s="24"/>
    </row>
    <row r="42">
      <c r="A42" s="18" t="s">
        <v>5158</v>
      </c>
      <c r="B42" s="20" t="s">
        <v>5160</v>
      </c>
      <c r="C42" s="22" t="s">
        <v>14</v>
      </c>
      <c r="D42" s="24"/>
      <c r="E42" s="24"/>
    </row>
    <row r="43">
      <c r="A43" s="18" t="s">
        <v>5162</v>
      </c>
      <c r="B43" s="20" t="s">
        <v>5163</v>
      </c>
      <c r="C43" s="22" t="s">
        <v>14</v>
      </c>
      <c r="D43" s="24"/>
      <c r="E43" s="24"/>
    </row>
    <row r="44">
      <c r="A44" s="18" t="s">
        <v>5164</v>
      </c>
      <c r="B44" s="20" t="s">
        <v>5165</v>
      </c>
      <c r="C44" s="22" t="s">
        <v>14</v>
      </c>
      <c r="D44" s="24"/>
      <c r="E44" s="24"/>
    </row>
    <row r="45">
      <c r="A45" s="18" t="s">
        <v>5166</v>
      </c>
      <c r="B45" s="20" t="s">
        <v>5168</v>
      </c>
      <c r="C45" s="22" t="s">
        <v>14</v>
      </c>
      <c r="D45" s="24"/>
      <c r="E45" s="24"/>
    </row>
    <row r="46">
      <c r="A46" s="18" t="s">
        <v>5170</v>
      </c>
      <c r="B46" s="20" t="s">
        <v>5171</v>
      </c>
      <c r="C46" s="22" t="s">
        <v>14</v>
      </c>
      <c r="D46" s="24"/>
      <c r="E46" s="24"/>
    </row>
    <row r="47">
      <c r="A47" s="18" t="s">
        <v>5172</v>
      </c>
      <c r="B47" s="20" t="s">
        <v>5173</v>
      </c>
      <c r="C47" s="22" t="s">
        <v>14</v>
      </c>
      <c r="D47" s="24"/>
      <c r="E47" s="24"/>
    </row>
    <row r="48">
      <c r="A48" s="18" t="s">
        <v>5178</v>
      </c>
      <c r="B48" s="20" t="s">
        <v>5179</v>
      </c>
      <c r="C48" s="22" t="s">
        <v>14</v>
      </c>
      <c r="D48" s="24"/>
      <c r="E48" s="24"/>
    </row>
    <row r="49">
      <c r="A49" s="18" t="s">
        <v>5180</v>
      </c>
      <c r="B49" s="20" t="s">
        <v>5181</v>
      </c>
      <c r="C49" s="22" t="s">
        <v>14</v>
      </c>
      <c r="D49" s="24"/>
      <c r="E49" s="24"/>
    </row>
    <row r="50">
      <c r="A50" s="18" t="s">
        <v>5182</v>
      </c>
      <c r="B50" s="20" t="s">
        <v>5183</v>
      </c>
      <c r="C50" s="22" t="s">
        <v>14</v>
      </c>
      <c r="D50" s="24"/>
      <c r="E50" s="24"/>
    </row>
    <row r="51">
      <c r="A51" s="18" t="s">
        <v>5186</v>
      </c>
      <c r="B51" s="20" t="s">
        <v>5187</v>
      </c>
      <c r="C51" s="22" t="s">
        <v>14</v>
      </c>
      <c r="D51" s="24"/>
      <c r="E51" s="24"/>
    </row>
    <row r="52">
      <c r="A52" s="18" t="s">
        <v>5188</v>
      </c>
      <c r="B52" s="20" t="s">
        <v>5189</v>
      </c>
      <c r="C52" s="22" t="s">
        <v>14</v>
      </c>
      <c r="D52" s="24"/>
      <c r="E52" s="24"/>
    </row>
    <row r="53">
      <c r="A53" s="18" t="s">
        <v>5190</v>
      </c>
      <c r="B53" s="20" t="s">
        <v>5191</v>
      </c>
      <c r="C53" s="22" t="s">
        <v>14</v>
      </c>
      <c r="D53" s="24"/>
      <c r="E53" s="24"/>
    </row>
    <row r="54">
      <c r="A54" s="18" t="s">
        <v>5194</v>
      </c>
      <c r="B54" s="20" t="s">
        <v>5195</v>
      </c>
      <c r="C54" s="22" t="s">
        <v>14</v>
      </c>
      <c r="D54" s="24"/>
      <c r="E54" s="24"/>
    </row>
    <row r="55">
      <c r="A55" s="18" t="s">
        <v>5196</v>
      </c>
      <c r="B55" s="20" t="s">
        <v>5197</v>
      </c>
      <c r="C55" s="22" t="s">
        <v>14</v>
      </c>
      <c r="D55" s="24"/>
      <c r="E55" s="24"/>
    </row>
    <row r="56">
      <c r="A56" s="18" t="s">
        <v>5198</v>
      </c>
      <c r="B56" s="20" t="s">
        <v>5200</v>
      </c>
      <c r="C56" s="22" t="s">
        <v>14</v>
      </c>
      <c r="D56" s="24"/>
      <c r="E56" s="24"/>
    </row>
    <row r="57">
      <c r="A57" s="18" t="s">
        <v>5202</v>
      </c>
      <c r="B57" s="20" t="s">
        <v>5204</v>
      </c>
      <c r="C57" s="22" t="s">
        <v>14</v>
      </c>
      <c r="D57" s="30" t="str">
        <f>HYPERLINK("https://www.youtube.com/watch?v=y6I1j2BUEiM&amp;list=PLbU6uWaIKemqNvTeRxK-Ay6PRg9iwCKVi&amp;index=160&amp;t=0s","HIT+KOS")</f>
        <v>HIT+KOS</v>
      </c>
      <c r="E57" s="52"/>
    </row>
    <row r="58">
      <c r="A58" s="18" t="s">
        <v>5218</v>
      </c>
      <c r="B58" s="20" t="s">
        <v>5219</v>
      </c>
      <c r="C58" s="22" t="s">
        <v>14</v>
      </c>
      <c r="D58" s="24"/>
      <c r="E58" s="24"/>
    </row>
    <row r="59">
      <c r="A59" s="18" t="s">
        <v>5220</v>
      </c>
      <c r="B59" s="20" t="s">
        <v>5221</v>
      </c>
      <c r="C59" s="22" t="s">
        <v>14</v>
      </c>
      <c r="D59" s="24"/>
      <c r="E59" s="24"/>
    </row>
    <row r="60">
      <c r="A60" s="18" t="s">
        <v>5224</v>
      </c>
      <c r="B60" s="20" t="s">
        <v>5225</v>
      </c>
      <c r="C60" s="22" t="s">
        <v>14</v>
      </c>
      <c r="D60" s="24"/>
      <c r="E60" s="24"/>
    </row>
    <row r="61">
      <c r="A61" s="18" t="s">
        <v>5226</v>
      </c>
      <c r="B61" s="20" t="s">
        <v>5227</v>
      </c>
      <c r="C61" s="22" t="s">
        <v>14</v>
      </c>
      <c r="D61" s="24"/>
      <c r="E61" s="24"/>
    </row>
    <row r="62">
      <c r="A62" s="18" t="s">
        <v>5230</v>
      </c>
      <c r="B62" s="20" t="s">
        <v>5232</v>
      </c>
      <c r="C62" s="22" t="s">
        <v>14</v>
      </c>
      <c r="D62" s="24"/>
      <c r="E62" s="24"/>
    </row>
    <row r="63">
      <c r="A63" s="18" t="s">
        <v>5234</v>
      </c>
      <c r="B63" s="20" t="s">
        <v>5235</v>
      </c>
      <c r="C63" s="22" t="s">
        <v>14</v>
      </c>
      <c r="D63" s="24"/>
      <c r="E63" s="24"/>
    </row>
    <row r="64">
      <c r="A64" s="18" t="s">
        <v>5236</v>
      </c>
      <c r="B64" s="20" t="s">
        <v>5237</v>
      </c>
      <c r="C64" s="22" t="s">
        <v>14</v>
      </c>
      <c r="D64" s="24"/>
      <c r="E64" s="24"/>
    </row>
    <row r="65">
      <c r="A65" s="18" t="s">
        <v>5238</v>
      </c>
      <c r="B65" s="20" t="s">
        <v>5239</v>
      </c>
      <c r="C65" s="22" t="s">
        <v>14</v>
      </c>
      <c r="D65" s="24"/>
      <c r="E65" s="24"/>
    </row>
    <row r="66">
      <c r="A66" s="18" t="s">
        <v>5240</v>
      </c>
      <c r="B66" s="20" t="s">
        <v>5242</v>
      </c>
      <c r="C66" s="22" t="s">
        <v>14</v>
      </c>
      <c r="D66" s="24"/>
      <c r="E66" s="24"/>
    </row>
    <row r="67">
      <c r="A67" s="18" t="s">
        <v>5244</v>
      </c>
      <c r="B67" s="20" t="s">
        <v>5245</v>
      </c>
      <c r="C67" s="22" t="s">
        <v>14</v>
      </c>
      <c r="D67" s="24"/>
      <c r="E67" s="24"/>
    </row>
    <row r="68">
      <c r="A68" s="18" t="s">
        <v>5247</v>
      </c>
      <c r="B68" s="20" t="s">
        <v>5249</v>
      </c>
      <c r="C68" s="22" t="s">
        <v>14</v>
      </c>
      <c r="D68" s="24"/>
      <c r="E68" s="24"/>
    </row>
    <row r="69">
      <c r="A69" s="18" t="s">
        <v>5250</v>
      </c>
      <c r="B69" s="20" t="s">
        <v>5251</v>
      </c>
      <c r="C69" s="22" t="s">
        <v>14</v>
      </c>
      <c r="D69" s="24"/>
      <c r="E69" s="24"/>
    </row>
    <row r="70">
      <c r="A70" s="18" t="s">
        <v>5252</v>
      </c>
      <c r="B70" s="20" t="s">
        <v>5253</v>
      </c>
      <c r="C70" s="22" t="s">
        <v>14</v>
      </c>
      <c r="D70" s="24"/>
      <c r="E70" s="24"/>
    </row>
    <row r="71">
      <c r="A71" s="18" t="s">
        <v>5255</v>
      </c>
      <c r="B71" s="20" t="s">
        <v>5257</v>
      </c>
      <c r="C71" s="22" t="s">
        <v>14</v>
      </c>
      <c r="D71" s="24"/>
      <c r="E71" s="24"/>
    </row>
    <row r="72">
      <c r="A72" s="18" t="s">
        <v>5258</v>
      </c>
      <c r="B72" s="20" t="s">
        <v>5259</v>
      </c>
      <c r="C72" s="22" t="s">
        <v>14</v>
      </c>
      <c r="D72" s="24"/>
      <c r="E72" s="24"/>
    </row>
    <row r="73">
      <c r="A73" s="18" t="s">
        <v>5262</v>
      </c>
      <c r="B73" s="20" t="s">
        <v>5263</v>
      </c>
      <c r="C73" s="22" t="s">
        <v>14</v>
      </c>
      <c r="D73" s="24"/>
      <c r="E73" s="24"/>
    </row>
    <row r="74">
      <c r="A74" s="18" t="s">
        <v>5266</v>
      </c>
      <c r="B74" s="20" t="s">
        <v>5267</v>
      </c>
      <c r="C74" s="22" t="s">
        <v>14</v>
      </c>
      <c r="D74" s="24"/>
      <c r="E74" s="24"/>
    </row>
    <row r="75">
      <c r="A75" s="18" t="s">
        <v>5268</v>
      </c>
      <c r="B75" s="20" t="s">
        <v>5269</v>
      </c>
      <c r="C75" s="22" t="s">
        <v>14</v>
      </c>
      <c r="D75" s="24"/>
      <c r="E75" s="24"/>
    </row>
    <row r="76">
      <c r="A76" s="18" t="s">
        <v>5270</v>
      </c>
      <c r="B76" s="20" t="s">
        <v>5271</v>
      </c>
      <c r="C76" s="22" t="s">
        <v>14</v>
      </c>
      <c r="D76" s="30" t="str">
        <f>HYPERLINK("https://youtu.be/4sUoqlpF4HE?t=876","XEL")</f>
        <v>XEL</v>
      </c>
      <c r="E76" s="52"/>
    </row>
    <row r="77">
      <c r="A77" s="18" t="s">
        <v>5278</v>
      </c>
      <c r="B77" s="20" t="s">
        <v>5279</v>
      </c>
      <c r="C77" s="22" t="s">
        <v>14</v>
      </c>
      <c r="D77" s="24"/>
      <c r="E77" s="24"/>
    </row>
    <row r="78">
      <c r="A78" s="18" t="s">
        <v>5280</v>
      </c>
      <c r="B78" s="20" t="s">
        <v>5281</v>
      </c>
      <c r="C78" s="22" t="s">
        <v>14</v>
      </c>
      <c r="D78" s="24"/>
      <c r="E78" s="24"/>
    </row>
    <row r="79">
      <c r="A79" s="18" t="s">
        <v>5284</v>
      </c>
      <c r="B79" s="20" t="s">
        <v>5285</v>
      </c>
      <c r="C79" s="22" t="s">
        <v>14</v>
      </c>
      <c r="D79" s="24"/>
      <c r="E79" s="24"/>
    </row>
    <row r="80">
      <c r="A80" s="18" t="s">
        <v>5286</v>
      </c>
      <c r="B80" s="20" t="s">
        <v>5287</v>
      </c>
      <c r="C80" s="22" t="s">
        <v>14</v>
      </c>
      <c r="D80" s="24"/>
      <c r="E80" s="24"/>
    </row>
    <row r="81">
      <c r="A81" s="18" t="s">
        <v>5288</v>
      </c>
      <c r="B81" s="20" t="s">
        <v>5289</v>
      </c>
      <c r="C81" s="22" t="s">
        <v>14</v>
      </c>
      <c r="D81" s="24"/>
      <c r="E81" s="24"/>
    </row>
    <row r="82">
      <c r="A82" s="18" t="s">
        <v>5292</v>
      </c>
      <c r="B82" s="20" t="s">
        <v>5293</v>
      </c>
      <c r="C82" s="22" t="s">
        <v>14</v>
      </c>
      <c r="D82" s="24"/>
      <c r="E82" s="24"/>
    </row>
    <row r="83">
      <c r="A83" s="18" t="s">
        <v>5294</v>
      </c>
      <c r="B83" s="20" t="s">
        <v>5295</v>
      </c>
      <c r="C83" s="22" t="s">
        <v>14</v>
      </c>
      <c r="D83" s="24"/>
      <c r="E83" s="24"/>
    </row>
    <row r="84">
      <c r="A84" s="18" t="s">
        <v>5296</v>
      </c>
      <c r="B84" s="20" t="s">
        <v>5297</v>
      </c>
      <c r="C84" s="22" t="s">
        <v>14</v>
      </c>
      <c r="D84" s="24"/>
      <c r="E84" s="24"/>
    </row>
    <row r="85">
      <c r="A85" s="18" t="s">
        <v>5298</v>
      </c>
      <c r="B85" s="20" t="s">
        <v>5299</v>
      </c>
      <c r="C85" s="22" t="s">
        <v>14</v>
      </c>
      <c r="D85" s="24"/>
      <c r="E85" s="24"/>
    </row>
    <row r="86">
      <c r="A86" s="18" t="s">
        <v>5302</v>
      </c>
      <c r="B86" s="20" t="s">
        <v>5303</v>
      </c>
      <c r="C86" s="22" t="s">
        <v>14</v>
      </c>
      <c r="D86" s="24"/>
      <c r="E86" s="24"/>
    </row>
    <row r="87">
      <c r="A87" s="18" t="s">
        <v>5304</v>
      </c>
      <c r="B87" s="20" t="s">
        <v>5305</v>
      </c>
      <c r="C87" s="22" t="s">
        <v>14</v>
      </c>
      <c r="D87" s="24"/>
      <c r="E87" s="24"/>
    </row>
    <row r="88">
      <c r="A88" s="18" t="s">
        <v>5306</v>
      </c>
      <c r="B88" s="20" t="s">
        <v>5307</v>
      </c>
      <c r="C88" s="22" t="s">
        <v>14</v>
      </c>
      <c r="D88" s="24"/>
      <c r="E88" s="24"/>
    </row>
    <row r="89">
      <c r="A89" s="18" t="s">
        <v>5308</v>
      </c>
      <c r="B89" s="20" t="s">
        <v>5309</v>
      </c>
      <c r="C89" s="22" t="s">
        <v>14</v>
      </c>
      <c r="D89" s="24"/>
      <c r="E89" s="24"/>
    </row>
    <row r="90">
      <c r="A90" s="18" t="s">
        <v>5312</v>
      </c>
      <c r="B90" s="20" t="s">
        <v>5313</v>
      </c>
      <c r="C90" s="22" t="s">
        <v>14</v>
      </c>
      <c r="D90" s="24"/>
      <c r="E90" s="24"/>
    </row>
    <row r="91">
      <c r="A91" s="18" t="s">
        <v>5314</v>
      </c>
      <c r="B91" s="20" t="s">
        <v>5315</v>
      </c>
      <c r="C91" s="22" t="s">
        <v>14</v>
      </c>
      <c r="D91" s="24"/>
      <c r="E91" s="24"/>
    </row>
    <row r="92">
      <c r="A92" s="18" t="s">
        <v>5316</v>
      </c>
      <c r="B92" s="20" t="s">
        <v>5317</v>
      </c>
      <c r="C92" s="22" t="s">
        <v>14</v>
      </c>
      <c r="D92" s="24"/>
      <c r="E92" s="24"/>
    </row>
    <row r="93">
      <c r="A93" s="18" t="s">
        <v>5320</v>
      </c>
      <c r="B93" s="20" t="s">
        <v>5322</v>
      </c>
      <c r="C93" s="22" t="s">
        <v>14</v>
      </c>
      <c r="D93" s="24"/>
      <c r="E93" s="24"/>
    </row>
    <row r="94">
      <c r="A94" s="18" t="s">
        <v>5324</v>
      </c>
      <c r="B94" s="20" t="s">
        <v>5325</v>
      </c>
      <c r="C94" s="22" t="s">
        <v>14</v>
      </c>
      <c r="D94" s="24"/>
      <c r="E94" s="24"/>
    </row>
    <row r="95">
      <c r="A95" s="18" t="s">
        <v>5327</v>
      </c>
      <c r="B95" s="20" t="s">
        <v>5329</v>
      </c>
      <c r="C95" s="22" t="s">
        <v>14</v>
      </c>
      <c r="D95" s="24"/>
      <c r="E95" s="24"/>
    </row>
    <row r="96">
      <c r="A96" s="18" t="s">
        <v>5330</v>
      </c>
      <c r="B96" s="20" t="s">
        <v>5331</v>
      </c>
      <c r="C96" s="22" t="s">
        <v>14</v>
      </c>
      <c r="D96" s="24"/>
      <c r="E96" s="24"/>
    </row>
    <row r="97">
      <c r="A97" s="18" t="s">
        <v>5332</v>
      </c>
      <c r="B97" s="20" t="s">
        <v>5333</v>
      </c>
      <c r="C97" s="22" t="s">
        <v>14</v>
      </c>
      <c r="D97" s="24"/>
      <c r="E97" s="24"/>
    </row>
    <row r="98">
      <c r="A98" s="18" t="s">
        <v>5334</v>
      </c>
      <c r="B98" s="20" t="s">
        <v>5335</v>
      </c>
      <c r="C98" s="22" t="s">
        <v>14</v>
      </c>
      <c r="D98" s="24"/>
      <c r="E98" s="24"/>
    </row>
    <row r="99">
      <c r="A99" s="18" t="s">
        <v>5338</v>
      </c>
      <c r="B99" s="20" t="s">
        <v>5339</v>
      </c>
      <c r="C99" s="22" t="s">
        <v>14</v>
      </c>
      <c r="D99" s="24"/>
      <c r="E99" s="24"/>
    </row>
    <row r="100">
      <c r="A100" s="18" t="s">
        <v>5340</v>
      </c>
      <c r="B100" s="20" t="s">
        <v>5341</v>
      </c>
      <c r="C100" s="22" t="s">
        <v>14</v>
      </c>
      <c r="D100" s="24"/>
      <c r="E100" s="24"/>
    </row>
    <row r="101">
      <c r="A101" s="18" t="s">
        <v>5343</v>
      </c>
      <c r="B101" s="20" t="s">
        <v>5345</v>
      </c>
      <c r="C101" s="22" t="s">
        <v>14</v>
      </c>
      <c r="D101" s="24"/>
      <c r="E101" s="24"/>
    </row>
    <row r="102">
      <c r="A102" s="18" t="s">
        <v>5346</v>
      </c>
      <c r="B102" s="20" t="s">
        <v>5347</v>
      </c>
      <c r="C102" s="22" t="s">
        <v>14</v>
      </c>
      <c r="D102" s="24"/>
      <c r="E102" s="24"/>
    </row>
    <row r="103">
      <c r="A103" s="18" t="s">
        <v>5349</v>
      </c>
      <c r="B103" s="20" t="s">
        <v>5351</v>
      </c>
      <c r="C103" s="22" t="s">
        <v>14</v>
      </c>
      <c r="D103" s="24"/>
      <c r="E103" s="24"/>
    </row>
    <row r="104">
      <c r="A104" s="18" t="s">
        <v>5352</v>
      </c>
      <c r="B104" s="20" t="s">
        <v>5353</v>
      </c>
      <c r="C104" s="22" t="s">
        <v>14</v>
      </c>
      <c r="D104" s="24"/>
      <c r="E104" s="24"/>
    </row>
    <row r="105">
      <c r="A105" s="18" t="s">
        <v>5354</v>
      </c>
      <c r="B105" s="20" t="s">
        <v>5355</v>
      </c>
      <c r="C105" s="22" t="s">
        <v>14</v>
      </c>
      <c r="D105" s="24"/>
      <c r="E105" s="24"/>
    </row>
    <row r="106">
      <c r="A106" s="18" t="s">
        <v>5358</v>
      </c>
      <c r="B106" s="20" t="s">
        <v>5359</v>
      </c>
      <c r="C106" s="22" t="s">
        <v>14</v>
      </c>
      <c r="D106" s="24"/>
      <c r="E106" s="24"/>
    </row>
    <row r="107">
      <c r="A107" s="18" t="s">
        <v>5360</v>
      </c>
      <c r="B107" s="20" t="s">
        <v>5361</v>
      </c>
      <c r="C107" s="22" t="s">
        <v>14</v>
      </c>
      <c r="D107" s="24"/>
      <c r="E107" s="24"/>
    </row>
    <row r="108">
      <c r="A108" s="18" t="s">
        <v>5362</v>
      </c>
      <c r="B108" s="20" t="s">
        <v>5363</v>
      </c>
      <c r="C108" s="22" t="s">
        <v>14</v>
      </c>
      <c r="D108" s="30" t="str">
        <f>HYPERLINK("https://youtu.be/4sUoqlpF4HE?t=1209","XEL")</f>
        <v>XEL</v>
      </c>
      <c r="E108" s="52"/>
    </row>
    <row r="109">
      <c r="A109" s="18" t="s">
        <v>5366</v>
      </c>
      <c r="B109" s="20" t="s">
        <v>5367</v>
      </c>
      <c r="C109" s="22" t="s">
        <v>14</v>
      </c>
      <c r="D109" s="24"/>
      <c r="E109" s="24"/>
    </row>
    <row r="110">
      <c r="A110" s="18" t="s">
        <v>5368</v>
      </c>
      <c r="B110" s="20" t="s">
        <v>5369</v>
      </c>
      <c r="C110" s="22" t="s">
        <v>14</v>
      </c>
      <c r="D110" s="24"/>
      <c r="E110" s="24"/>
    </row>
    <row r="111">
      <c r="A111" s="18" t="s">
        <v>5370</v>
      </c>
      <c r="B111" s="20" t="s">
        <v>5371</v>
      </c>
      <c r="C111" s="22" t="s">
        <v>14</v>
      </c>
      <c r="D111" s="24"/>
      <c r="E111" s="24"/>
    </row>
    <row r="112">
      <c r="A112" s="18" t="s">
        <v>5374</v>
      </c>
      <c r="B112" s="20" t="s">
        <v>5375</v>
      </c>
      <c r="C112" s="22" t="s">
        <v>14</v>
      </c>
      <c r="D112" s="24"/>
      <c r="E112" s="24"/>
    </row>
    <row r="113">
      <c r="A113" s="18" t="s">
        <v>5378</v>
      </c>
      <c r="B113" s="20" t="s">
        <v>5379</v>
      </c>
      <c r="C113" s="22" t="s">
        <v>14</v>
      </c>
      <c r="D113" s="24"/>
      <c r="E113" s="24"/>
    </row>
    <row r="114">
      <c r="A114" s="18" t="s">
        <v>5382</v>
      </c>
      <c r="B114" s="20" t="s">
        <v>5383</v>
      </c>
      <c r="C114" s="22" t="s">
        <v>14</v>
      </c>
      <c r="D114" s="30" t="str">
        <f>HYPERLINK("https://www.youtube.com/watch?v=KLF3fU993jE","ABA")</f>
        <v>ABA</v>
      </c>
      <c r="E114" s="30" t="str">
        <f>HYPERLINK("https://youtu.be/4sUoqlpF4HE?t=160","XEL")</f>
        <v>XEL</v>
      </c>
    </row>
    <row r="115">
      <c r="A115" s="18" t="s">
        <v>5390</v>
      </c>
      <c r="B115" s="20" t="s">
        <v>5391</v>
      </c>
      <c r="C115" s="22" t="s">
        <v>14</v>
      </c>
      <c r="D115" s="24"/>
      <c r="E115" s="24"/>
    </row>
    <row r="116">
      <c r="A116" s="18" t="s">
        <v>5394</v>
      </c>
      <c r="B116" s="20" t="s">
        <v>5395</v>
      </c>
      <c r="C116" s="22" t="s">
        <v>14</v>
      </c>
      <c r="D116" s="24"/>
      <c r="E116" s="24"/>
    </row>
    <row r="117">
      <c r="A117" s="18" t="s">
        <v>5396</v>
      </c>
      <c r="B117" s="20" t="s">
        <v>5397</v>
      </c>
      <c r="C117" s="22" t="s">
        <v>14</v>
      </c>
      <c r="D117" s="24"/>
      <c r="E117" s="24"/>
    </row>
    <row r="118">
      <c r="A118" s="18" t="s">
        <v>5398</v>
      </c>
      <c r="B118" s="20" t="s">
        <v>5399</v>
      </c>
      <c r="C118" s="22" t="s">
        <v>14</v>
      </c>
      <c r="D118" s="24"/>
      <c r="E118" s="24"/>
    </row>
    <row r="119">
      <c r="A119" s="18" t="s">
        <v>5402</v>
      </c>
      <c r="B119" s="20" t="s">
        <v>5403</v>
      </c>
      <c r="C119" s="22" t="s">
        <v>14</v>
      </c>
      <c r="D119" s="24"/>
      <c r="E119" s="24"/>
    </row>
    <row r="120">
      <c r="A120" s="18" t="s">
        <v>5407</v>
      </c>
      <c r="B120" s="20" t="s">
        <v>5409</v>
      </c>
      <c r="C120" s="22" t="s">
        <v>14</v>
      </c>
      <c r="D120" s="24"/>
      <c r="E120" s="24"/>
    </row>
    <row r="121">
      <c r="A121" s="18" t="s">
        <v>5410</v>
      </c>
      <c r="B121" s="20" t="s">
        <v>5411</v>
      </c>
      <c r="C121" s="22" t="s">
        <v>14</v>
      </c>
      <c r="D121" s="24"/>
      <c r="E121" s="24"/>
    </row>
    <row r="122">
      <c r="A122" s="18" t="s">
        <v>5412</v>
      </c>
      <c r="B122" s="20" t="s">
        <v>5413</v>
      </c>
      <c r="C122" s="22" t="s">
        <v>14</v>
      </c>
      <c r="D122" s="24"/>
      <c r="E122" s="24"/>
    </row>
    <row r="123">
      <c r="A123" s="18" t="s">
        <v>5416</v>
      </c>
      <c r="B123" s="20" t="s">
        <v>5417</v>
      </c>
      <c r="C123" s="22" t="s">
        <v>14</v>
      </c>
      <c r="D123" s="24"/>
      <c r="E123" s="24"/>
    </row>
    <row r="124">
      <c r="A124" s="18" t="s">
        <v>5418</v>
      </c>
      <c r="B124" s="20" t="s">
        <v>5419</v>
      </c>
      <c r="C124" s="22" t="s">
        <v>14</v>
      </c>
      <c r="D124" s="24"/>
      <c r="E124" s="24"/>
    </row>
    <row r="125">
      <c r="A125" s="18" t="s">
        <v>5420</v>
      </c>
      <c r="B125" s="20" t="s">
        <v>5421</v>
      </c>
      <c r="C125" s="22" t="s">
        <v>14</v>
      </c>
      <c r="D125" s="24"/>
      <c r="E125" s="24"/>
    </row>
    <row r="126">
      <c r="A126" s="18" t="s">
        <v>5424</v>
      </c>
      <c r="B126" s="20" t="s">
        <v>5425</v>
      </c>
      <c r="C126" s="22" t="s">
        <v>14</v>
      </c>
      <c r="D126" s="24"/>
      <c r="E126" s="24"/>
    </row>
    <row r="127">
      <c r="A127" s="18" t="s">
        <v>5426</v>
      </c>
      <c r="B127" s="20" t="s">
        <v>5427</v>
      </c>
      <c r="C127" s="22" t="s">
        <v>14</v>
      </c>
      <c r="D127" s="24"/>
      <c r="E127" s="24"/>
    </row>
    <row r="128">
      <c r="A128" s="18" t="s">
        <v>5428</v>
      </c>
      <c r="B128" s="20" t="s">
        <v>5429</v>
      </c>
      <c r="C128" s="22" t="s">
        <v>14</v>
      </c>
      <c r="D128" s="24"/>
      <c r="E128" s="24"/>
    </row>
    <row r="129">
      <c r="A129" s="18" t="s">
        <v>5432</v>
      </c>
      <c r="B129" s="20" t="s">
        <v>5433</v>
      </c>
      <c r="C129" s="22" t="s">
        <v>14</v>
      </c>
      <c r="D129" s="24"/>
      <c r="E129" s="24"/>
    </row>
    <row r="130">
      <c r="A130" s="18" t="s">
        <v>5434</v>
      </c>
      <c r="B130" s="20" t="s">
        <v>5435</v>
      </c>
      <c r="C130" s="22" t="s">
        <v>14</v>
      </c>
      <c r="D130" s="24"/>
      <c r="E130" s="24"/>
    </row>
    <row r="131">
      <c r="A131" s="18" t="s">
        <v>5436</v>
      </c>
      <c r="B131" s="20" t="s">
        <v>5437</v>
      </c>
      <c r="C131" s="22" t="s">
        <v>14</v>
      </c>
      <c r="D131" s="24"/>
      <c r="E131" s="24"/>
    </row>
    <row r="132">
      <c r="A132" s="18" t="s">
        <v>5438</v>
      </c>
      <c r="B132" s="20" t="s">
        <v>5439</v>
      </c>
      <c r="C132" s="22" t="s">
        <v>14</v>
      </c>
      <c r="D132" s="24"/>
      <c r="E132" s="24"/>
    </row>
    <row r="133">
      <c r="A133" s="18" t="s">
        <v>5442</v>
      </c>
      <c r="B133" s="20" t="s">
        <v>5443</v>
      </c>
      <c r="C133" s="22" t="s">
        <v>14</v>
      </c>
      <c r="D133" s="24"/>
      <c r="E133" s="24"/>
    </row>
    <row r="134">
      <c r="A134" s="18" t="s">
        <v>5444</v>
      </c>
      <c r="B134" s="20" t="s">
        <v>5445</v>
      </c>
      <c r="C134" s="22" t="s">
        <v>14</v>
      </c>
      <c r="D134" s="24"/>
      <c r="E134" s="24"/>
    </row>
    <row r="135">
      <c r="A135" s="18" t="s">
        <v>5447</v>
      </c>
      <c r="B135" s="20" t="s">
        <v>5449</v>
      </c>
      <c r="C135" s="22" t="s">
        <v>14</v>
      </c>
      <c r="D135" s="24"/>
      <c r="E135" s="24"/>
    </row>
    <row r="136">
      <c r="A136" s="18" t="s">
        <v>5450</v>
      </c>
      <c r="B136" s="20" t="s">
        <v>5452</v>
      </c>
      <c r="C136" s="22" t="s">
        <v>14</v>
      </c>
      <c r="D136" s="24"/>
      <c r="E136" s="24"/>
    </row>
    <row r="137">
      <c r="A137" s="18" t="s">
        <v>5454</v>
      </c>
      <c r="B137" s="20" t="s">
        <v>5455</v>
      </c>
      <c r="C137" s="22" t="s">
        <v>14</v>
      </c>
      <c r="D137" s="24"/>
      <c r="E137" s="24"/>
    </row>
    <row r="138">
      <c r="A138" s="18" t="s">
        <v>5456</v>
      </c>
      <c r="B138" s="20" t="s">
        <v>5457</v>
      </c>
      <c r="C138" s="22" t="s">
        <v>14</v>
      </c>
      <c r="D138" s="24"/>
      <c r="E138" s="24"/>
    </row>
    <row r="139">
      <c r="A139" s="18" t="s">
        <v>5458</v>
      </c>
      <c r="B139" s="20" t="s">
        <v>5459</v>
      </c>
      <c r="C139" s="22" t="s">
        <v>14</v>
      </c>
      <c r="D139" s="24"/>
      <c r="E139" s="24"/>
    </row>
    <row r="140">
      <c r="A140" s="18" t="s">
        <v>5462</v>
      </c>
      <c r="B140" s="20" t="s">
        <v>5463</v>
      </c>
      <c r="C140" s="22" t="s">
        <v>14</v>
      </c>
      <c r="D140" s="24"/>
      <c r="E140" s="24"/>
    </row>
    <row r="141">
      <c r="A141" s="18" t="s">
        <v>5464</v>
      </c>
      <c r="B141" s="20" t="s">
        <v>5465</v>
      </c>
      <c r="C141" s="22" t="s">
        <v>14</v>
      </c>
      <c r="D141" s="24"/>
      <c r="E141" s="24"/>
    </row>
    <row r="142">
      <c r="A142" s="18" t="s">
        <v>5466</v>
      </c>
      <c r="B142" s="20" t="s">
        <v>5467</v>
      </c>
      <c r="C142" s="22" t="s">
        <v>14</v>
      </c>
      <c r="D142" s="24"/>
      <c r="E142" s="24"/>
    </row>
    <row r="143">
      <c r="A143" s="18" t="s">
        <v>5468</v>
      </c>
      <c r="B143" s="20" t="s">
        <v>5469</v>
      </c>
      <c r="C143" s="22" t="s">
        <v>14</v>
      </c>
      <c r="D143" s="24"/>
      <c r="E143" s="24"/>
    </row>
    <row r="144">
      <c r="A144" s="18" t="s">
        <v>5473</v>
      </c>
      <c r="B144" s="20" t="s">
        <v>5475</v>
      </c>
      <c r="C144" s="22" t="s">
        <v>14</v>
      </c>
      <c r="D144" s="24"/>
      <c r="E144" s="24"/>
    </row>
    <row r="145">
      <c r="A145" s="18" t="s">
        <v>5476</v>
      </c>
      <c r="B145" s="20" t="s">
        <v>5477</v>
      </c>
      <c r="C145" s="22" t="s">
        <v>14</v>
      </c>
      <c r="D145" s="24"/>
      <c r="E145" s="24"/>
    </row>
    <row r="146">
      <c r="A146" s="18" t="s">
        <v>5478</v>
      </c>
      <c r="B146" s="20" t="s">
        <v>5479</v>
      </c>
      <c r="C146" s="22" t="s">
        <v>14</v>
      </c>
      <c r="D146" s="24"/>
      <c r="E146" s="24"/>
    </row>
    <row r="147">
      <c r="A147" s="18" t="s">
        <v>5480</v>
      </c>
      <c r="B147" s="20" t="s">
        <v>5481</v>
      </c>
      <c r="C147" s="22" t="s">
        <v>14</v>
      </c>
      <c r="D147" s="24"/>
      <c r="E147" s="24"/>
    </row>
    <row r="148">
      <c r="A148" s="18" t="s">
        <v>5482</v>
      </c>
      <c r="B148" s="20" t="s">
        <v>5484</v>
      </c>
      <c r="C148" s="22" t="s">
        <v>14</v>
      </c>
      <c r="D148" s="24"/>
      <c r="E148" s="24"/>
    </row>
    <row r="149">
      <c r="A149" s="18" t="s">
        <v>5486</v>
      </c>
      <c r="B149" s="20" t="s">
        <v>5487</v>
      </c>
      <c r="C149" s="22" t="s">
        <v>14</v>
      </c>
      <c r="D149" s="24"/>
      <c r="E149" s="24"/>
    </row>
    <row r="150">
      <c r="A150" s="18" t="s">
        <v>5488</v>
      </c>
      <c r="B150" s="20" t="s">
        <v>5489</v>
      </c>
      <c r="C150" s="22" t="s">
        <v>14</v>
      </c>
      <c r="D150" s="24"/>
      <c r="E150" s="24"/>
    </row>
    <row r="151">
      <c r="A151" s="18" t="s">
        <v>5490</v>
      </c>
      <c r="B151" s="20" t="s">
        <v>5491</v>
      </c>
      <c r="C151" s="22" t="s">
        <v>14</v>
      </c>
      <c r="D151" s="24"/>
      <c r="E151" s="24"/>
    </row>
    <row r="152">
      <c r="A152" s="18" t="s">
        <v>5492</v>
      </c>
      <c r="B152" s="20" t="s">
        <v>5493</v>
      </c>
      <c r="C152" s="22" t="s">
        <v>14</v>
      </c>
      <c r="D152" s="24"/>
      <c r="E152" s="24"/>
    </row>
    <row r="153">
      <c r="A153" s="18" t="s">
        <v>5496</v>
      </c>
      <c r="B153" s="20" t="s">
        <v>5497</v>
      </c>
      <c r="C153" s="22" t="s">
        <v>14</v>
      </c>
      <c r="D153" s="24"/>
      <c r="E153" s="24"/>
    </row>
    <row r="154">
      <c r="A154" s="18" t="s">
        <v>5498</v>
      </c>
      <c r="B154" s="20" t="s">
        <v>5499</v>
      </c>
      <c r="C154" s="22" t="s">
        <v>14</v>
      </c>
      <c r="D154" s="24"/>
      <c r="E154" s="24"/>
    </row>
    <row r="155">
      <c r="A155" s="18" t="s">
        <v>5500</v>
      </c>
      <c r="B155" s="20" t="s">
        <v>5501</v>
      </c>
      <c r="C155" s="22" t="s">
        <v>14</v>
      </c>
      <c r="D155" s="24"/>
      <c r="E155" s="24"/>
    </row>
    <row r="156">
      <c r="A156" s="18" t="s">
        <v>5504</v>
      </c>
      <c r="B156" s="20" t="s">
        <v>1910</v>
      </c>
      <c r="C156" s="22" t="s">
        <v>14</v>
      </c>
      <c r="D156" s="24"/>
      <c r="E156" s="24"/>
    </row>
    <row r="157">
      <c r="A157" s="18" t="s">
        <v>5505</v>
      </c>
      <c r="B157" s="20" t="s">
        <v>5506</v>
      </c>
      <c r="C157" s="22" t="s">
        <v>14</v>
      </c>
      <c r="D157" s="24"/>
      <c r="E157" s="24"/>
    </row>
    <row r="158">
      <c r="A158" s="18" t="s">
        <v>5507</v>
      </c>
      <c r="B158" s="20" t="s">
        <v>5508</v>
      </c>
      <c r="C158" s="22" t="s">
        <v>14</v>
      </c>
      <c r="D158" s="24"/>
      <c r="E158" s="24"/>
    </row>
    <row r="159">
      <c r="A159" s="18" t="s">
        <v>5509</v>
      </c>
      <c r="B159" s="20" t="s">
        <v>5510</v>
      </c>
      <c r="C159" s="22" t="s">
        <v>14</v>
      </c>
      <c r="D159" s="24"/>
      <c r="E159" s="24"/>
    </row>
    <row r="160">
      <c r="A160" s="18" t="s">
        <v>5513</v>
      </c>
      <c r="B160" s="20" t="s">
        <v>5514</v>
      </c>
      <c r="C160" s="22" t="s">
        <v>14</v>
      </c>
      <c r="D160" s="24"/>
      <c r="E160" s="24"/>
    </row>
    <row r="161">
      <c r="A161" s="18" t="s">
        <v>5515</v>
      </c>
      <c r="B161" s="20" t="s">
        <v>5516</v>
      </c>
      <c r="C161" s="22" t="s">
        <v>14</v>
      </c>
      <c r="D161" s="24"/>
      <c r="E161" s="24"/>
    </row>
    <row r="162">
      <c r="A162" s="18" t="s">
        <v>5517</v>
      </c>
      <c r="B162" s="20" t="s">
        <v>5518</v>
      </c>
      <c r="C162" s="22" t="s">
        <v>14</v>
      </c>
      <c r="D162" s="24"/>
      <c r="E162" s="24"/>
    </row>
    <row r="163">
      <c r="A163" s="18" t="s">
        <v>5519</v>
      </c>
      <c r="B163" s="20" t="s">
        <v>5520</v>
      </c>
      <c r="C163" s="22" t="s">
        <v>14</v>
      </c>
      <c r="D163" s="24"/>
      <c r="E163" s="24"/>
    </row>
    <row r="164">
      <c r="A164" s="18" t="s">
        <v>5521</v>
      </c>
      <c r="B164" s="20" t="s">
        <v>5524</v>
      </c>
      <c r="C164" s="22" t="s">
        <v>14</v>
      </c>
      <c r="D164" s="24"/>
      <c r="E164" s="24"/>
    </row>
    <row r="165">
      <c r="A165" s="18" t="s">
        <v>5525</v>
      </c>
      <c r="B165" s="20" t="s">
        <v>5526</v>
      </c>
      <c r="C165" s="22" t="s">
        <v>14</v>
      </c>
      <c r="D165" s="24"/>
      <c r="E165" s="24"/>
    </row>
    <row r="166">
      <c r="A166" s="18" t="s">
        <v>5527</v>
      </c>
      <c r="B166" s="20" t="s">
        <v>5528</v>
      </c>
      <c r="C166" s="22" t="s">
        <v>14</v>
      </c>
      <c r="D166" s="24"/>
      <c r="E166" s="24"/>
    </row>
    <row r="167">
      <c r="A167" s="18" t="s">
        <v>5531</v>
      </c>
      <c r="B167" s="20" t="s">
        <v>5532</v>
      </c>
      <c r="C167" s="22" t="s">
        <v>14</v>
      </c>
      <c r="D167" s="24"/>
      <c r="E167" s="24"/>
    </row>
    <row r="168">
      <c r="A168" s="18" t="s">
        <v>5533</v>
      </c>
      <c r="B168" s="20" t="s">
        <v>5534</v>
      </c>
      <c r="C168" s="22" t="s">
        <v>14</v>
      </c>
      <c r="D168" s="24"/>
      <c r="E168" s="24"/>
    </row>
    <row r="169">
      <c r="A169" s="18" t="s">
        <v>5535</v>
      </c>
      <c r="B169" s="20" t="s">
        <v>5536</v>
      </c>
      <c r="C169" s="22" t="s">
        <v>14</v>
      </c>
      <c r="D169" s="24"/>
      <c r="E169" s="24"/>
    </row>
    <row r="170">
      <c r="A170" s="18" t="s">
        <v>5539</v>
      </c>
      <c r="B170" s="20" t="s">
        <v>5540</v>
      </c>
      <c r="C170" s="22" t="s">
        <v>14</v>
      </c>
      <c r="D170" s="24"/>
      <c r="E170" s="24"/>
    </row>
    <row r="171">
      <c r="A171" s="18" t="s">
        <v>5541</v>
      </c>
      <c r="B171" s="20" t="s">
        <v>5542</v>
      </c>
      <c r="C171" s="22" t="s">
        <v>14</v>
      </c>
      <c r="D171" s="24"/>
      <c r="E171" s="24"/>
    </row>
    <row r="172">
      <c r="A172" s="18" t="s">
        <v>5543</v>
      </c>
      <c r="B172" s="20" t="s">
        <v>5544</v>
      </c>
      <c r="C172" s="22" t="s">
        <v>14</v>
      </c>
      <c r="D172" s="24"/>
      <c r="E172" s="24"/>
    </row>
    <row r="173">
      <c r="A173" s="18" t="s">
        <v>5545</v>
      </c>
      <c r="B173" s="20" t="s">
        <v>5546</v>
      </c>
      <c r="C173" s="22" t="s">
        <v>14</v>
      </c>
      <c r="D173" s="24"/>
      <c r="E173" s="24"/>
    </row>
    <row r="174">
      <c r="A174" s="18" t="s">
        <v>5548</v>
      </c>
      <c r="B174" s="20" t="s">
        <v>5550</v>
      </c>
      <c r="C174" s="22" t="s">
        <v>14</v>
      </c>
      <c r="D174" s="24"/>
      <c r="E174" s="24"/>
    </row>
    <row r="175">
      <c r="A175" s="18" t="s">
        <v>5553</v>
      </c>
      <c r="B175" s="20" t="s">
        <v>5554</v>
      </c>
      <c r="C175" s="22" t="s">
        <v>14</v>
      </c>
      <c r="D175" s="24"/>
      <c r="E175" s="24"/>
    </row>
    <row r="176">
      <c r="A176" s="18" t="s">
        <v>5555</v>
      </c>
      <c r="B176" s="20" t="s">
        <v>5556</v>
      </c>
      <c r="C176" s="22" t="s">
        <v>14</v>
      </c>
      <c r="D176" s="24"/>
      <c r="E176" s="24"/>
    </row>
    <row r="177">
      <c r="A177" s="18" t="s">
        <v>5557</v>
      </c>
      <c r="B177" s="20" t="s">
        <v>5558</v>
      </c>
      <c r="C177" s="22" t="s">
        <v>14</v>
      </c>
      <c r="D177" s="24"/>
      <c r="E177" s="24"/>
    </row>
    <row r="178">
      <c r="A178" s="18" t="s">
        <v>5559</v>
      </c>
      <c r="B178" s="20" t="s">
        <v>5561</v>
      </c>
      <c r="C178" s="22" t="s">
        <v>14</v>
      </c>
      <c r="D178" s="24"/>
      <c r="E178" s="24"/>
    </row>
    <row r="179">
      <c r="A179" s="18" t="s">
        <v>5563</v>
      </c>
      <c r="B179" s="20" t="s">
        <v>5564</v>
      </c>
      <c r="C179" s="22" t="s">
        <v>14</v>
      </c>
      <c r="D179" s="24"/>
      <c r="E179" s="24"/>
    </row>
    <row r="180">
      <c r="A180" s="18" t="s">
        <v>5565</v>
      </c>
      <c r="B180" s="20" t="s">
        <v>5566</v>
      </c>
      <c r="C180" s="22" t="s">
        <v>14</v>
      </c>
      <c r="D180" s="24"/>
      <c r="E180" s="24"/>
    </row>
    <row r="181">
      <c r="A181" s="18" t="s">
        <v>5567</v>
      </c>
      <c r="B181" s="20" t="s">
        <v>5568</v>
      </c>
      <c r="C181" s="22" t="s">
        <v>14</v>
      </c>
      <c r="D181" s="24"/>
      <c r="E181" s="24"/>
    </row>
    <row r="182">
      <c r="A182" s="18" t="s">
        <v>5569</v>
      </c>
      <c r="B182" s="20" t="s">
        <v>5570</v>
      </c>
      <c r="C182" s="22" t="s">
        <v>14</v>
      </c>
      <c r="D182" s="24"/>
      <c r="E182" s="24"/>
    </row>
    <row r="183">
      <c r="A183" s="18" t="s">
        <v>5571</v>
      </c>
      <c r="B183" s="20" t="s">
        <v>5572</v>
      </c>
      <c r="C183" s="22" t="s">
        <v>14</v>
      </c>
      <c r="D183" s="24"/>
      <c r="E183" s="24"/>
    </row>
    <row r="184">
      <c r="A184" s="18" t="s">
        <v>5573</v>
      </c>
      <c r="B184" s="20" t="s">
        <v>5575</v>
      </c>
      <c r="C184" s="22" t="s">
        <v>14</v>
      </c>
      <c r="D184" s="24"/>
      <c r="E184" s="24"/>
    </row>
    <row r="185">
      <c r="A185" s="18" t="s">
        <v>5577</v>
      </c>
      <c r="B185" s="20" t="s">
        <v>5578</v>
      </c>
      <c r="C185" s="22" t="s">
        <v>14</v>
      </c>
      <c r="D185" s="24"/>
      <c r="E185" s="24"/>
    </row>
    <row r="186">
      <c r="A186" s="18" t="s">
        <v>5579</v>
      </c>
      <c r="B186" s="20" t="s">
        <v>5580</v>
      </c>
      <c r="C186" s="22" t="s">
        <v>14</v>
      </c>
      <c r="D186" s="24"/>
      <c r="E186" s="24"/>
    </row>
    <row r="187">
      <c r="A187" s="18" t="s">
        <v>5581</v>
      </c>
      <c r="B187" s="20" t="s">
        <v>5582</v>
      </c>
      <c r="C187" s="22" t="s">
        <v>14</v>
      </c>
      <c r="D187" s="24"/>
      <c r="E187" s="24"/>
    </row>
    <row r="188">
      <c r="A188" s="18" t="s">
        <v>5587</v>
      </c>
      <c r="B188" s="20" t="s">
        <v>5589</v>
      </c>
      <c r="C188" s="22" t="s">
        <v>14</v>
      </c>
      <c r="D188" s="24"/>
      <c r="E188" s="24"/>
    </row>
    <row r="189">
      <c r="A189" s="18" t="s">
        <v>5591</v>
      </c>
      <c r="B189" s="20" t="s">
        <v>5592</v>
      </c>
      <c r="C189" s="22" t="s">
        <v>14</v>
      </c>
      <c r="D189" s="24"/>
      <c r="E189" s="24"/>
    </row>
    <row r="190">
      <c r="A190" s="18" t="s">
        <v>5595</v>
      </c>
      <c r="B190" s="20" t="s">
        <v>5596</v>
      </c>
      <c r="C190" s="22" t="s">
        <v>14</v>
      </c>
      <c r="D190" s="24"/>
      <c r="E190" s="24"/>
    </row>
    <row r="191">
      <c r="A191" s="18" t="s">
        <v>5599</v>
      </c>
      <c r="B191" s="20" t="s">
        <v>5600</v>
      </c>
      <c r="C191" s="22" t="s">
        <v>14</v>
      </c>
      <c r="D191" s="24"/>
      <c r="E191" s="24"/>
    </row>
    <row r="192">
      <c r="A192" s="18" t="s">
        <v>5603</v>
      </c>
      <c r="B192" s="20" t="s">
        <v>5605</v>
      </c>
      <c r="C192" s="22" t="s">
        <v>14</v>
      </c>
      <c r="D192" s="24"/>
      <c r="E192" s="24"/>
    </row>
    <row r="193">
      <c r="A193" s="18" t="s">
        <v>5607</v>
      </c>
      <c r="B193" s="20" t="s">
        <v>5608</v>
      </c>
      <c r="C193" s="22" t="s">
        <v>14</v>
      </c>
      <c r="D193" s="24"/>
      <c r="E193" s="24"/>
    </row>
    <row r="194">
      <c r="A194" s="18" t="s">
        <v>5609</v>
      </c>
      <c r="B194" s="20" t="s">
        <v>5610</v>
      </c>
      <c r="C194" s="22" t="s">
        <v>14</v>
      </c>
      <c r="D194" s="24"/>
      <c r="E194" s="24"/>
    </row>
    <row r="195">
      <c r="A195" s="18" t="s">
        <v>5611</v>
      </c>
      <c r="B195" s="20" t="s">
        <v>5612</v>
      </c>
      <c r="C195" s="22" t="s">
        <v>14</v>
      </c>
      <c r="D195" s="24"/>
      <c r="E195" s="24"/>
    </row>
    <row r="196">
      <c r="A196" s="18" t="s">
        <v>5613</v>
      </c>
      <c r="B196" s="20" t="s">
        <v>3153</v>
      </c>
      <c r="C196" s="22" t="s">
        <v>14</v>
      </c>
      <c r="D196" s="24"/>
      <c r="E196" s="24"/>
    </row>
    <row r="197">
      <c r="A197" s="18" t="s">
        <v>5615</v>
      </c>
      <c r="B197" s="20" t="s">
        <v>5617</v>
      </c>
      <c r="C197" s="22" t="s">
        <v>14</v>
      </c>
      <c r="D197" s="24"/>
      <c r="E197" s="24"/>
    </row>
    <row r="198">
      <c r="A198" s="18" t="s">
        <v>5618</v>
      </c>
      <c r="B198" s="20" t="s">
        <v>5619</v>
      </c>
      <c r="C198" s="22" t="s">
        <v>14</v>
      </c>
      <c r="D198" s="24"/>
      <c r="E198" s="24"/>
    </row>
    <row r="199">
      <c r="A199" s="18" t="s">
        <v>5620</v>
      </c>
      <c r="B199" s="20" t="s">
        <v>5621</v>
      </c>
      <c r="C199" s="22" t="s">
        <v>14</v>
      </c>
      <c r="D199" s="24"/>
      <c r="E199" s="24"/>
    </row>
    <row r="200">
      <c r="A200" s="18" t="s">
        <v>5622</v>
      </c>
      <c r="B200" s="20" t="s">
        <v>5625</v>
      </c>
      <c r="C200" s="22" t="s">
        <v>14</v>
      </c>
      <c r="D200" s="24"/>
      <c r="E200" s="24"/>
    </row>
    <row r="201">
      <c r="A201" s="18" t="s">
        <v>5626</v>
      </c>
      <c r="B201" s="20" t="s">
        <v>5627</v>
      </c>
      <c r="C201" s="22" t="s">
        <v>14</v>
      </c>
      <c r="D201" s="24"/>
      <c r="E201" s="24"/>
    </row>
    <row r="202">
      <c r="A202" s="18" t="s">
        <v>5628</v>
      </c>
      <c r="B202" s="20" t="s">
        <v>5629</v>
      </c>
      <c r="C202" s="22" t="s">
        <v>14</v>
      </c>
      <c r="D202" s="24"/>
      <c r="E202" s="24"/>
    </row>
    <row r="203">
      <c r="A203" s="18" t="s">
        <v>5630</v>
      </c>
      <c r="B203" s="20" t="s">
        <v>5632</v>
      </c>
      <c r="C203" s="22" t="s">
        <v>14</v>
      </c>
      <c r="D203" s="24"/>
      <c r="E203" s="24"/>
    </row>
    <row r="204">
      <c r="A204" s="18" t="s">
        <v>5634</v>
      </c>
      <c r="B204" s="20" t="s">
        <v>5635</v>
      </c>
      <c r="C204" s="22" t="s">
        <v>14</v>
      </c>
      <c r="D204" s="24"/>
      <c r="E204" s="24"/>
    </row>
    <row r="205">
      <c r="A205" s="18" t="s">
        <v>5636</v>
      </c>
      <c r="B205" s="20" t="s">
        <v>5637</v>
      </c>
      <c r="C205" s="22" t="s">
        <v>14</v>
      </c>
      <c r="D205" s="24"/>
      <c r="E205" s="24"/>
    </row>
    <row r="206">
      <c r="A206" s="18" t="s">
        <v>5638</v>
      </c>
      <c r="B206" s="20" t="s">
        <v>5639</v>
      </c>
      <c r="C206" s="22" t="s">
        <v>14</v>
      </c>
      <c r="D206" s="24"/>
      <c r="E206" s="24"/>
    </row>
    <row r="207">
      <c r="A207" s="18" t="s">
        <v>5642</v>
      </c>
      <c r="B207" s="20" t="s">
        <v>5643</v>
      </c>
      <c r="C207" s="22" t="s">
        <v>14</v>
      </c>
      <c r="D207" s="24"/>
      <c r="E207" s="24"/>
    </row>
    <row r="208">
      <c r="A208" s="18" t="s">
        <v>5645</v>
      </c>
      <c r="B208" s="20" t="s">
        <v>5647</v>
      </c>
      <c r="C208" s="22" t="s">
        <v>14</v>
      </c>
      <c r="D208" s="24"/>
      <c r="E208" s="24"/>
    </row>
    <row r="209">
      <c r="A209" s="18" t="s">
        <v>5648</v>
      </c>
      <c r="B209" s="20" t="s">
        <v>5651</v>
      </c>
      <c r="C209" s="22" t="s">
        <v>14</v>
      </c>
      <c r="D209" s="24"/>
      <c r="E209" s="24"/>
    </row>
    <row r="210">
      <c r="A210" s="18" t="s">
        <v>5652</v>
      </c>
      <c r="B210" s="20" t="s">
        <v>5653</v>
      </c>
      <c r="C210" s="22" t="s">
        <v>14</v>
      </c>
      <c r="D210" s="24"/>
      <c r="E210" s="24"/>
    </row>
    <row r="211">
      <c r="A211" s="18" t="s">
        <v>5654</v>
      </c>
      <c r="B211" s="20" t="s">
        <v>5655</v>
      </c>
      <c r="C211" s="22" t="s">
        <v>14</v>
      </c>
      <c r="D211" s="24"/>
      <c r="E211" s="24"/>
    </row>
    <row r="212">
      <c r="A212" s="18" t="s">
        <v>5656</v>
      </c>
      <c r="B212" s="20" t="s">
        <v>5657</v>
      </c>
      <c r="C212" s="22" t="s">
        <v>14</v>
      </c>
      <c r="D212" s="24"/>
      <c r="E212" s="24"/>
    </row>
    <row r="213">
      <c r="A213" s="18" t="s">
        <v>5660</v>
      </c>
      <c r="B213" s="20" t="s">
        <v>5661</v>
      </c>
      <c r="C213" s="22" t="s">
        <v>14</v>
      </c>
      <c r="D213" s="24"/>
      <c r="E213" s="24"/>
    </row>
    <row r="214">
      <c r="A214" s="18" t="s">
        <v>5663</v>
      </c>
      <c r="B214" s="20" t="s">
        <v>5665</v>
      </c>
      <c r="C214" s="22" t="s">
        <v>14</v>
      </c>
      <c r="D214" s="24"/>
      <c r="E214" s="24"/>
    </row>
    <row r="215">
      <c r="A215" s="18" t="s">
        <v>5666</v>
      </c>
      <c r="B215" s="20" t="s">
        <v>5667</v>
      </c>
      <c r="C215" s="22" t="s">
        <v>14</v>
      </c>
      <c r="D215" s="24"/>
      <c r="E215" s="24"/>
    </row>
    <row r="216">
      <c r="A216" s="18" t="s">
        <v>5670</v>
      </c>
      <c r="B216" s="20" t="s">
        <v>5671</v>
      </c>
      <c r="C216" s="22" t="s">
        <v>14</v>
      </c>
      <c r="D216" s="24"/>
      <c r="E216" s="24"/>
    </row>
    <row r="217">
      <c r="A217" s="18" t="s">
        <v>5672</v>
      </c>
      <c r="B217" s="20" t="s">
        <v>5673</v>
      </c>
      <c r="C217" s="22" t="s">
        <v>14</v>
      </c>
      <c r="D217" s="24"/>
      <c r="E217" s="24"/>
    </row>
    <row r="218">
      <c r="A218" s="18" t="s">
        <v>5676</v>
      </c>
      <c r="B218" s="20" t="s">
        <v>5677</v>
      </c>
      <c r="C218" s="22" t="s">
        <v>14</v>
      </c>
      <c r="D218" s="24"/>
      <c r="E218" s="24"/>
    </row>
    <row r="219">
      <c r="A219" s="18" t="s">
        <v>5678</v>
      </c>
      <c r="B219" s="20" t="s">
        <v>5679</v>
      </c>
      <c r="C219" s="22" t="s">
        <v>14</v>
      </c>
      <c r="D219" s="24"/>
      <c r="E219" s="24"/>
    </row>
    <row r="220">
      <c r="A220" s="18" t="s">
        <v>5680</v>
      </c>
      <c r="B220" s="20" t="s">
        <v>5681</v>
      </c>
      <c r="C220" s="22" t="s">
        <v>14</v>
      </c>
      <c r="D220" s="24"/>
      <c r="E220" s="24"/>
    </row>
    <row r="221">
      <c r="A221" s="18" t="s">
        <v>5682</v>
      </c>
      <c r="B221" s="20" t="s">
        <v>5683</v>
      </c>
      <c r="C221" s="22" t="s">
        <v>14</v>
      </c>
      <c r="D221" s="24"/>
      <c r="E221" s="24"/>
    </row>
    <row r="222">
      <c r="A222" s="18" t="s">
        <v>5686</v>
      </c>
      <c r="B222" s="20" t="s">
        <v>5687</v>
      </c>
      <c r="C222" s="22" t="s">
        <v>14</v>
      </c>
      <c r="D222" s="24"/>
      <c r="E222" s="24"/>
    </row>
    <row r="223">
      <c r="A223" s="18" t="s">
        <v>5688</v>
      </c>
      <c r="B223" s="20" t="s">
        <v>5689</v>
      </c>
      <c r="C223" s="22" t="s">
        <v>14</v>
      </c>
      <c r="D223" s="24"/>
      <c r="E223" s="24"/>
    </row>
    <row r="224">
      <c r="A224" s="18" t="s">
        <v>5690</v>
      </c>
      <c r="B224" s="20" t="s">
        <v>5691</v>
      </c>
      <c r="C224" s="22" t="s">
        <v>14</v>
      </c>
      <c r="D224" s="24"/>
      <c r="E224" s="24"/>
    </row>
    <row r="225">
      <c r="A225" s="18" t="s">
        <v>5692</v>
      </c>
      <c r="B225" s="20" t="s">
        <v>5693</v>
      </c>
      <c r="C225" s="22" t="s">
        <v>14</v>
      </c>
      <c r="D225" s="24"/>
      <c r="E225" s="24"/>
    </row>
    <row r="226">
      <c r="A226" s="18" t="s">
        <v>5694</v>
      </c>
      <c r="B226" s="20" t="s">
        <v>5695</v>
      </c>
      <c r="C226" s="22" t="s">
        <v>14</v>
      </c>
      <c r="D226" s="24"/>
      <c r="E226" s="24"/>
    </row>
    <row r="227">
      <c r="A227" s="18" t="s">
        <v>5698</v>
      </c>
      <c r="B227" s="20" t="s">
        <v>5699</v>
      </c>
      <c r="C227" s="22" t="s">
        <v>14</v>
      </c>
      <c r="D227" s="24"/>
      <c r="E227" s="24"/>
    </row>
    <row r="228">
      <c r="A228" s="18" t="s">
        <v>5700</v>
      </c>
      <c r="B228" s="20" t="s">
        <v>5701</v>
      </c>
      <c r="C228" s="22" t="s">
        <v>14</v>
      </c>
      <c r="D228" s="24"/>
      <c r="E228" s="24"/>
    </row>
    <row r="229">
      <c r="A229" s="18" t="s">
        <v>5702</v>
      </c>
      <c r="B229" s="20" t="s">
        <v>5703</v>
      </c>
      <c r="C229" s="22" t="s">
        <v>14</v>
      </c>
      <c r="D229" s="24"/>
      <c r="E229" s="24"/>
    </row>
    <row r="230">
      <c r="A230" s="18" t="s">
        <v>5704</v>
      </c>
      <c r="B230" s="20" t="s">
        <v>5706</v>
      </c>
      <c r="C230" s="22" t="s">
        <v>14</v>
      </c>
      <c r="D230" s="24"/>
      <c r="E230" s="24"/>
    </row>
    <row r="231">
      <c r="A231" s="18" t="s">
        <v>5710</v>
      </c>
      <c r="B231" s="20" t="s">
        <v>5711</v>
      </c>
      <c r="C231" s="22" t="s">
        <v>14</v>
      </c>
      <c r="D231" s="24"/>
      <c r="E231" s="24"/>
    </row>
    <row r="232">
      <c r="A232" s="18" t="s">
        <v>5712</v>
      </c>
      <c r="B232" s="20" t="s">
        <v>5713</v>
      </c>
      <c r="C232" s="22" t="s">
        <v>14</v>
      </c>
      <c r="D232" s="24"/>
      <c r="E232" s="24"/>
    </row>
    <row r="233">
      <c r="A233" s="18" t="s">
        <v>5716</v>
      </c>
      <c r="B233" s="20" t="s">
        <v>5717</v>
      </c>
      <c r="C233" s="22" t="s">
        <v>14</v>
      </c>
      <c r="D233" s="24"/>
      <c r="E233" s="24"/>
    </row>
    <row r="234">
      <c r="A234" s="18" t="s">
        <v>5718</v>
      </c>
      <c r="B234" s="20" t="s">
        <v>5719</v>
      </c>
      <c r="C234" s="22" t="s">
        <v>14</v>
      </c>
      <c r="D234" s="24"/>
      <c r="E234" s="24"/>
    </row>
    <row r="235">
      <c r="A235" s="18" t="s">
        <v>5720</v>
      </c>
      <c r="B235" s="20" t="s">
        <v>5721</v>
      </c>
      <c r="C235" s="22" t="s">
        <v>14</v>
      </c>
      <c r="D235" s="24"/>
      <c r="E235" s="24"/>
    </row>
    <row r="236">
      <c r="A236" s="18" t="s">
        <v>5722</v>
      </c>
      <c r="B236" s="20" t="s">
        <v>5723</v>
      </c>
      <c r="C236" s="22" t="s">
        <v>14</v>
      </c>
      <c r="D236" s="24"/>
      <c r="E236" s="24"/>
    </row>
    <row r="237">
      <c r="A237" s="18" t="s">
        <v>5726</v>
      </c>
      <c r="B237" s="20" t="s">
        <v>5727</v>
      </c>
      <c r="C237" s="22" t="s">
        <v>14</v>
      </c>
      <c r="D237" s="24"/>
      <c r="E237" s="24"/>
    </row>
    <row r="238">
      <c r="A238" s="18" t="s">
        <v>5728</v>
      </c>
      <c r="B238" s="20" t="s">
        <v>5729</v>
      </c>
      <c r="C238" s="22" t="s">
        <v>14</v>
      </c>
      <c r="D238" s="24"/>
      <c r="E238" s="24"/>
    </row>
    <row r="239">
      <c r="A239" s="18" t="s">
        <v>5730</v>
      </c>
      <c r="B239" s="20" t="s">
        <v>5731</v>
      </c>
      <c r="C239" s="22" t="s">
        <v>14</v>
      </c>
      <c r="D239" s="24"/>
      <c r="E239" s="24"/>
    </row>
    <row r="240">
      <c r="A240" s="18" t="s">
        <v>5734</v>
      </c>
      <c r="B240" s="20" t="s">
        <v>5735</v>
      </c>
      <c r="C240" s="22" t="s">
        <v>14</v>
      </c>
      <c r="D240" s="24"/>
      <c r="E240" s="24"/>
    </row>
    <row r="241">
      <c r="A241" s="18" t="s">
        <v>5736</v>
      </c>
      <c r="B241" s="20" t="s">
        <v>5737</v>
      </c>
      <c r="C241" s="22" t="s">
        <v>14</v>
      </c>
      <c r="D241" s="24"/>
      <c r="E241" s="24"/>
    </row>
    <row r="242">
      <c r="A242" s="18" t="s">
        <v>5738</v>
      </c>
      <c r="B242" s="20" t="s">
        <v>5739</v>
      </c>
      <c r="C242" s="22" t="s">
        <v>14</v>
      </c>
      <c r="D242" s="24"/>
      <c r="E242" s="24"/>
    </row>
    <row r="243">
      <c r="A243" s="18" t="s">
        <v>5740</v>
      </c>
      <c r="B243" s="20" t="s">
        <v>5741</v>
      </c>
      <c r="C243" s="22" t="s">
        <v>14</v>
      </c>
      <c r="D243" s="24"/>
      <c r="E243" s="24"/>
    </row>
    <row r="244">
      <c r="A244" s="18" t="s">
        <v>5742</v>
      </c>
      <c r="B244" s="20" t="s">
        <v>5744</v>
      </c>
      <c r="C244" s="22" t="s">
        <v>14</v>
      </c>
      <c r="D244" s="24"/>
      <c r="E244" s="24"/>
    </row>
    <row r="245">
      <c r="A245" s="18" t="s">
        <v>5746</v>
      </c>
      <c r="B245" s="20" t="s">
        <v>5747</v>
      </c>
      <c r="C245" s="22" t="s">
        <v>14</v>
      </c>
      <c r="D245" s="24"/>
      <c r="E245" s="24"/>
    </row>
    <row r="246">
      <c r="A246" s="18" t="s">
        <v>5748</v>
      </c>
      <c r="B246" s="20" t="s">
        <v>5749</v>
      </c>
      <c r="C246" s="22" t="s">
        <v>14</v>
      </c>
      <c r="D246" s="30" t="str">
        <f>HYPERLINK("https://www.youtube.com/watch?v=h4jqz6QM91Y&amp;list=PLbU6uWaIKemqNvTeRxK-Ay6PRg9iwCKVi&amp;index=171&amp;t=0s","HIT+KOS")</f>
        <v>HIT+KOS</v>
      </c>
      <c r="E246" s="52"/>
    </row>
    <row r="247">
      <c r="A247" s="18" t="s">
        <v>5754</v>
      </c>
      <c r="B247" s="20" t="s">
        <v>5755</v>
      </c>
      <c r="C247" s="22" t="s">
        <v>14</v>
      </c>
      <c r="D247" s="24"/>
      <c r="E247" s="24"/>
    </row>
    <row r="248">
      <c r="A248" s="18" t="s">
        <v>5756</v>
      </c>
      <c r="B248" s="20" t="s">
        <v>5757</v>
      </c>
      <c r="C248" s="22" t="s">
        <v>14</v>
      </c>
      <c r="D248" s="24"/>
      <c r="E248" s="24"/>
    </row>
    <row r="249">
      <c r="A249" s="18" t="s">
        <v>5758</v>
      </c>
      <c r="B249" s="20" t="s">
        <v>5759</v>
      </c>
      <c r="C249" s="22" t="s">
        <v>14</v>
      </c>
      <c r="D249" s="24"/>
      <c r="E249" s="24"/>
    </row>
    <row r="250">
      <c r="A250" s="18" t="s">
        <v>5760</v>
      </c>
      <c r="B250" s="20" t="s">
        <v>5761</v>
      </c>
      <c r="C250" s="22" t="s">
        <v>14</v>
      </c>
      <c r="D250" s="24"/>
      <c r="E250" s="24"/>
    </row>
    <row r="251">
      <c r="A251" s="18" t="s">
        <v>5764</v>
      </c>
      <c r="B251" s="20" t="s">
        <v>5765</v>
      </c>
      <c r="C251" s="22" t="s">
        <v>14</v>
      </c>
      <c r="D251" s="24"/>
      <c r="E251" s="24"/>
    </row>
    <row r="252">
      <c r="A252" s="18" t="s">
        <v>5766</v>
      </c>
      <c r="B252" s="20" t="s">
        <v>5767</v>
      </c>
      <c r="C252" s="22" t="s">
        <v>14</v>
      </c>
      <c r="D252" s="24"/>
      <c r="E252" s="24"/>
    </row>
    <row r="253">
      <c r="A253" s="18" t="s">
        <v>5768</v>
      </c>
      <c r="B253" s="20" t="s">
        <v>5769</v>
      </c>
      <c r="C253" s="22" t="s">
        <v>14</v>
      </c>
      <c r="D253" s="24"/>
      <c r="E253" s="24"/>
    </row>
    <row r="254">
      <c r="A254" s="18" t="s">
        <v>5770</v>
      </c>
      <c r="B254" s="20" t="s">
        <v>5771</v>
      </c>
      <c r="C254" s="22" t="s">
        <v>14</v>
      </c>
      <c r="D254" s="24"/>
      <c r="E254" s="24"/>
    </row>
    <row r="255">
      <c r="A255" s="18" t="s">
        <v>5772</v>
      </c>
      <c r="B255" s="20" t="s">
        <v>5773</v>
      </c>
      <c r="C255" s="22" t="s">
        <v>14</v>
      </c>
      <c r="D255" s="24"/>
      <c r="E255" s="24"/>
    </row>
    <row r="256">
      <c r="A256" s="18" t="s">
        <v>5774</v>
      </c>
      <c r="B256" s="20" t="s">
        <v>5775</v>
      </c>
      <c r="C256" s="22" t="s">
        <v>14</v>
      </c>
      <c r="D256" s="24"/>
      <c r="E256" s="24"/>
    </row>
    <row r="257">
      <c r="A257" s="18" t="s">
        <v>5776</v>
      </c>
      <c r="B257" s="20" t="s">
        <v>5777</v>
      </c>
      <c r="C257" s="22" t="s">
        <v>14</v>
      </c>
      <c r="D257" s="24"/>
      <c r="E257" s="24"/>
    </row>
    <row r="258">
      <c r="A258" s="18" t="s">
        <v>5780</v>
      </c>
      <c r="B258" s="20" t="s">
        <v>5781</v>
      </c>
      <c r="C258" s="22" t="s">
        <v>14</v>
      </c>
      <c r="D258" s="24"/>
      <c r="E258" s="24"/>
    </row>
    <row r="259">
      <c r="A259" s="18" t="s">
        <v>5782</v>
      </c>
      <c r="B259" s="20" t="s">
        <v>5783</v>
      </c>
      <c r="C259" s="22" t="s">
        <v>14</v>
      </c>
      <c r="D259" s="24"/>
      <c r="E259" s="24"/>
    </row>
    <row r="260">
      <c r="A260" s="18" t="s">
        <v>5784</v>
      </c>
      <c r="B260" s="20" t="s">
        <v>5785</v>
      </c>
      <c r="C260" s="22" t="s">
        <v>14</v>
      </c>
      <c r="D260" s="24"/>
      <c r="E260" s="24"/>
    </row>
    <row r="261">
      <c r="A261" s="18" t="s">
        <v>5788</v>
      </c>
      <c r="B261" s="20" t="s">
        <v>5790</v>
      </c>
      <c r="C261" s="22" t="s">
        <v>14</v>
      </c>
      <c r="D261" s="24"/>
      <c r="E261" s="24"/>
    </row>
    <row r="262">
      <c r="A262" s="18" t="s">
        <v>5793</v>
      </c>
      <c r="B262" s="20" t="s">
        <v>5795</v>
      </c>
      <c r="C262" s="22" t="s">
        <v>14</v>
      </c>
      <c r="D262" s="24"/>
      <c r="E262" s="24"/>
    </row>
    <row r="263">
      <c r="A263" s="18" t="s">
        <v>5796</v>
      </c>
      <c r="B263" s="20" t="s">
        <v>5797</v>
      </c>
      <c r="C263" s="22" t="s">
        <v>14</v>
      </c>
      <c r="D263" s="24"/>
      <c r="E263" s="24"/>
    </row>
    <row r="264">
      <c r="A264" s="18" t="s">
        <v>5798</v>
      </c>
      <c r="B264" s="20" t="s">
        <v>5799</v>
      </c>
      <c r="C264" s="22" t="s">
        <v>14</v>
      </c>
      <c r="D264" s="24"/>
      <c r="E264" s="24"/>
    </row>
    <row r="265">
      <c r="A265" s="18" t="s">
        <v>5800</v>
      </c>
      <c r="B265" s="20" t="s">
        <v>5801</v>
      </c>
      <c r="C265" s="22" t="s">
        <v>14</v>
      </c>
      <c r="D265" s="24"/>
      <c r="E265" s="24"/>
    </row>
    <row r="266">
      <c r="A266" s="18" t="s">
        <v>5804</v>
      </c>
      <c r="B266" s="20" t="s">
        <v>5807</v>
      </c>
      <c r="C266" s="22" t="s">
        <v>14</v>
      </c>
      <c r="D266" s="24"/>
      <c r="E266" s="24"/>
    </row>
    <row r="267">
      <c r="A267" s="18" t="s">
        <v>5808</v>
      </c>
      <c r="B267" s="20" t="s">
        <v>5810</v>
      </c>
      <c r="C267" s="22" t="s">
        <v>14</v>
      </c>
      <c r="D267" s="24"/>
      <c r="E267" s="24"/>
    </row>
    <row r="268">
      <c r="A268" s="18" t="s">
        <v>5812</v>
      </c>
      <c r="B268" s="20" t="s">
        <v>5813</v>
      </c>
      <c r="C268" s="22" t="s">
        <v>14</v>
      </c>
      <c r="D268" s="24"/>
      <c r="E268" s="24"/>
    </row>
    <row r="269">
      <c r="A269" s="18" t="s">
        <v>5816</v>
      </c>
      <c r="B269" s="20" t="s">
        <v>5817</v>
      </c>
      <c r="C269" s="22" t="s">
        <v>14</v>
      </c>
      <c r="D269" s="24"/>
      <c r="E269" s="24"/>
    </row>
    <row r="270">
      <c r="A270" s="18" t="s">
        <v>5818</v>
      </c>
      <c r="B270" s="20" t="s">
        <v>5819</v>
      </c>
      <c r="C270" s="22" t="s">
        <v>14</v>
      </c>
      <c r="D270" s="24"/>
      <c r="E270" s="24"/>
    </row>
    <row r="271">
      <c r="A271" s="18" t="s">
        <v>5820</v>
      </c>
      <c r="B271" s="20" t="s">
        <v>5821</v>
      </c>
      <c r="C271" s="22" t="s">
        <v>14</v>
      </c>
      <c r="D271" s="24"/>
      <c r="E271" s="24"/>
    </row>
    <row r="272">
      <c r="A272" s="18" t="s">
        <v>5824</v>
      </c>
      <c r="B272" s="20" t="s">
        <v>5825</v>
      </c>
      <c r="C272" s="22" t="s">
        <v>14</v>
      </c>
      <c r="D272" s="24"/>
      <c r="E272" s="24"/>
    </row>
    <row r="273">
      <c r="A273" s="18" t="s">
        <v>5826</v>
      </c>
      <c r="B273" s="20" t="s">
        <v>5827</v>
      </c>
      <c r="C273" s="22" t="s">
        <v>14</v>
      </c>
      <c r="D273" s="24"/>
      <c r="E273" s="24"/>
    </row>
    <row r="274">
      <c r="A274" s="18" t="s">
        <v>5828</v>
      </c>
      <c r="B274" s="20" t="s">
        <v>5830</v>
      </c>
      <c r="C274" s="22" t="s">
        <v>14</v>
      </c>
      <c r="D274" s="24"/>
      <c r="E274" s="24"/>
    </row>
    <row r="275">
      <c r="A275" s="18" t="s">
        <v>5832</v>
      </c>
      <c r="B275" s="20" t="s">
        <v>5833</v>
      </c>
      <c r="C275" s="22" t="s">
        <v>14</v>
      </c>
      <c r="D275" s="24"/>
      <c r="E275" s="24"/>
    </row>
    <row r="276">
      <c r="A276" s="18" t="s">
        <v>5834</v>
      </c>
      <c r="B276" s="20" t="s">
        <v>5835</v>
      </c>
      <c r="C276" s="22" t="s">
        <v>14</v>
      </c>
      <c r="D276" s="24"/>
      <c r="E276" s="24"/>
    </row>
    <row r="277">
      <c r="A277" s="18" t="s">
        <v>5836</v>
      </c>
      <c r="B277" s="20" t="s">
        <v>5837</v>
      </c>
      <c r="C277" s="22" t="s">
        <v>14</v>
      </c>
      <c r="D277" s="24"/>
      <c r="E277" s="24"/>
    </row>
    <row r="278">
      <c r="A278" s="18" t="s">
        <v>5838</v>
      </c>
      <c r="B278" s="20" t="s">
        <v>5839</v>
      </c>
      <c r="C278" s="22" t="s">
        <v>14</v>
      </c>
      <c r="D278" s="24"/>
      <c r="E278" s="24"/>
    </row>
    <row r="279">
      <c r="A279" s="18" t="s">
        <v>5842</v>
      </c>
      <c r="B279" s="20" t="s">
        <v>5843</v>
      </c>
      <c r="C279" s="22" t="s">
        <v>14</v>
      </c>
      <c r="D279" s="24"/>
      <c r="E279" s="24"/>
    </row>
    <row r="280">
      <c r="A280" s="18" t="s">
        <v>5844</v>
      </c>
      <c r="B280" s="20" t="s">
        <v>5845</v>
      </c>
      <c r="C280" s="22" t="s">
        <v>14</v>
      </c>
      <c r="D280" s="24"/>
      <c r="E280" s="24"/>
    </row>
    <row r="281">
      <c r="A281" s="18" t="s">
        <v>5846</v>
      </c>
      <c r="B281" s="20" t="s">
        <v>5847</v>
      </c>
      <c r="C281" s="22" t="s">
        <v>14</v>
      </c>
      <c r="D281" s="24"/>
      <c r="E281" s="24"/>
    </row>
    <row r="282">
      <c r="A282" s="18" t="s">
        <v>5850</v>
      </c>
      <c r="B282" s="20" t="s">
        <v>5851</v>
      </c>
      <c r="C282" s="22" t="s">
        <v>14</v>
      </c>
      <c r="D282" s="24"/>
      <c r="E282" s="24"/>
    </row>
    <row r="283">
      <c r="A283" s="18" t="s">
        <v>5852</v>
      </c>
      <c r="B283" s="20" t="s">
        <v>5853</v>
      </c>
      <c r="C283" s="22" t="s">
        <v>14</v>
      </c>
      <c r="D283" s="24"/>
      <c r="E283" s="24"/>
    </row>
    <row r="284">
      <c r="A284" s="18" t="s">
        <v>5854</v>
      </c>
      <c r="B284" s="20" t="s">
        <v>5856</v>
      </c>
      <c r="C284" s="22" t="s">
        <v>14</v>
      </c>
      <c r="D284" s="24"/>
      <c r="E284" s="24"/>
    </row>
    <row r="285">
      <c r="A285" s="18" t="s">
        <v>5858</v>
      </c>
      <c r="B285" s="20" t="s">
        <v>5859</v>
      </c>
      <c r="C285" s="22" t="s">
        <v>14</v>
      </c>
      <c r="D285" s="24"/>
      <c r="E285" s="24"/>
    </row>
    <row r="286">
      <c r="A286" s="18" t="s">
        <v>5860</v>
      </c>
      <c r="B286" s="20" t="s">
        <v>5861</v>
      </c>
      <c r="C286" s="22" t="s">
        <v>14</v>
      </c>
      <c r="D286" s="24"/>
      <c r="E286" s="24"/>
    </row>
    <row r="287">
      <c r="A287" s="18" t="s">
        <v>5862</v>
      </c>
      <c r="B287" s="20" t="s">
        <v>5863</v>
      </c>
      <c r="C287" s="22" t="s">
        <v>14</v>
      </c>
      <c r="D287" s="24"/>
      <c r="E287" s="24"/>
    </row>
    <row r="288">
      <c r="A288" s="18" t="s">
        <v>5866</v>
      </c>
      <c r="B288" s="20" t="s">
        <v>5867</v>
      </c>
      <c r="C288" s="22" t="s">
        <v>14</v>
      </c>
      <c r="D288" s="24"/>
      <c r="E288" s="24"/>
    </row>
    <row r="289">
      <c r="A289" s="18" t="s">
        <v>5868</v>
      </c>
      <c r="B289" s="20" t="s">
        <v>5869</v>
      </c>
      <c r="C289" s="22" t="s">
        <v>14</v>
      </c>
      <c r="D289" s="24"/>
      <c r="E289" s="24"/>
    </row>
    <row r="290">
      <c r="A290" s="18" t="s">
        <v>5870</v>
      </c>
      <c r="B290" s="20" t="s">
        <v>5871</v>
      </c>
      <c r="C290" s="22" t="s">
        <v>14</v>
      </c>
      <c r="D290" s="24"/>
      <c r="E290" s="24"/>
    </row>
    <row r="291">
      <c r="A291" s="18" t="s">
        <v>5873</v>
      </c>
      <c r="B291" s="20" t="s">
        <v>5875</v>
      </c>
      <c r="C291" s="22" t="s">
        <v>14</v>
      </c>
      <c r="D291" s="24"/>
      <c r="E291" s="24"/>
    </row>
    <row r="292">
      <c r="A292" s="18" t="s">
        <v>5876</v>
      </c>
      <c r="B292" s="20" t="s">
        <v>5877</v>
      </c>
      <c r="C292" s="22" t="s">
        <v>14</v>
      </c>
      <c r="D292" s="24"/>
      <c r="E292" s="24"/>
    </row>
    <row r="293">
      <c r="A293" s="18" t="s">
        <v>5878</v>
      </c>
      <c r="B293" s="20" t="s">
        <v>5879</v>
      </c>
      <c r="C293" s="22" t="s">
        <v>14</v>
      </c>
      <c r="D293" s="24"/>
      <c r="E293" s="24"/>
    </row>
    <row r="294">
      <c r="A294" s="18" t="s">
        <v>5880</v>
      </c>
      <c r="B294" s="20" t="s">
        <v>5881</v>
      </c>
      <c r="C294" s="22" t="s">
        <v>14</v>
      </c>
      <c r="D294" s="24"/>
      <c r="E294" s="24"/>
    </row>
    <row r="295">
      <c r="A295" s="18" t="s">
        <v>5884</v>
      </c>
      <c r="B295" s="20" t="s">
        <v>5885</v>
      </c>
      <c r="C295" s="22" t="s">
        <v>14</v>
      </c>
      <c r="D295" s="24"/>
      <c r="E295" s="24"/>
    </row>
    <row r="296">
      <c r="A296" s="18" t="s">
        <v>5886</v>
      </c>
      <c r="B296" s="20" t="s">
        <v>5888</v>
      </c>
      <c r="C296" s="22" t="s">
        <v>14</v>
      </c>
      <c r="D296" s="24"/>
      <c r="E296" s="24"/>
    </row>
    <row r="297">
      <c r="A297" s="18" t="s">
        <v>5891</v>
      </c>
      <c r="B297" s="20" t="s">
        <v>5893</v>
      </c>
      <c r="C297" s="22" t="s">
        <v>14</v>
      </c>
      <c r="D297" s="24"/>
      <c r="E297" s="24"/>
    </row>
    <row r="298">
      <c r="A298" s="18" t="s">
        <v>5894</v>
      </c>
      <c r="B298" s="20" t="s">
        <v>5895</v>
      </c>
      <c r="C298" s="22" t="s">
        <v>14</v>
      </c>
      <c r="D298" s="24"/>
      <c r="E298" s="24"/>
    </row>
    <row r="299">
      <c r="A299" s="18" t="s">
        <v>5896</v>
      </c>
      <c r="B299" s="20" t="s">
        <v>5897</v>
      </c>
      <c r="C299" s="22" t="s">
        <v>14</v>
      </c>
      <c r="D299" s="24"/>
      <c r="E299" s="24"/>
    </row>
    <row r="300">
      <c r="A300" s="18" t="s">
        <v>5900</v>
      </c>
      <c r="B300" s="20" t="s">
        <v>5901</v>
      </c>
      <c r="C300" s="22" t="s">
        <v>14</v>
      </c>
      <c r="D300" s="30" t="str">
        <f>HYPERLINK("https://www.youtube.com/watch?v=lY-4E9ptnpE&amp;list=PLbU6uWaIKemqNvTeRxK-Ay6PRg9iwCKVi&amp;index=172&amp;t=0s","HIT+KOS")</f>
        <v>HIT+KOS</v>
      </c>
      <c r="E300" s="52"/>
    </row>
    <row r="301">
      <c r="A301" s="18" t="s">
        <v>5904</v>
      </c>
      <c r="B301" s="20" t="s">
        <v>5905</v>
      </c>
      <c r="C301" s="22" t="s">
        <v>14</v>
      </c>
      <c r="D301" s="24"/>
      <c r="E301" s="24"/>
    </row>
    <row r="302">
      <c r="A302" s="18" t="s">
        <v>5906</v>
      </c>
      <c r="B302" s="20" t="s">
        <v>5907</v>
      </c>
      <c r="C302" s="22" t="s">
        <v>14</v>
      </c>
      <c r="D302" s="24"/>
      <c r="E302" s="24"/>
    </row>
    <row r="303">
      <c r="A303" s="18" t="s">
        <v>5908</v>
      </c>
      <c r="B303" s="20" t="s">
        <v>5909</v>
      </c>
      <c r="C303" s="22" t="s">
        <v>14</v>
      </c>
      <c r="D303" s="24"/>
      <c r="E303" s="24"/>
    </row>
    <row r="304">
      <c r="A304" s="18" t="s">
        <v>5910</v>
      </c>
      <c r="B304" s="20" t="s">
        <v>5913</v>
      </c>
      <c r="C304" s="22" t="s">
        <v>14</v>
      </c>
      <c r="D304" s="24"/>
      <c r="E304" s="24"/>
    </row>
    <row r="305">
      <c r="A305" s="18" t="s">
        <v>5914</v>
      </c>
      <c r="B305" s="20" t="s">
        <v>5915</v>
      </c>
      <c r="C305" s="22" t="s">
        <v>14</v>
      </c>
      <c r="D305" s="24"/>
      <c r="E305" s="24"/>
    </row>
    <row r="306">
      <c r="A306" s="18" t="s">
        <v>5916</v>
      </c>
      <c r="B306" s="20" t="s">
        <v>5917</v>
      </c>
      <c r="C306" s="22" t="s">
        <v>14</v>
      </c>
      <c r="D306" s="24"/>
      <c r="E306" s="24"/>
    </row>
    <row r="307">
      <c r="A307" s="18" t="s">
        <v>5918</v>
      </c>
      <c r="B307" s="20" t="s">
        <v>5919</v>
      </c>
      <c r="C307" s="22" t="s">
        <v>14</v>
      </c>
      <c r="D307" s="24"/>
      <c r="E307" s="24"/>
    </row>
    <row r="308">
      <c r="A308" s="18" t="s">
        <v>5920</v>
      </c>
      <c r="B308" s="20" t="s">
        <v>5922</v>
      </c>
      <c r="C308" s="22" t="s">
        <v>14</v>
      </c>
      <c r="D308" s="24"/>
      <c r="E308" s="24"/>
    </row>
    <row r="309">
      <c r="A309" s="18" t="s">
        <v>5924</v>
      </c>
      <c r="B309" s="20" t="s">
        <v>5925</v>
      </c>
      <c r="C309" s="22" t="s">
        <v>14</v>
      </c>
      <c r="D309" s="24"/>
      <c r="E309" s="24"/>
    </row>
    <row r="310">
      <c r="A310" s="18" t="s">
        <v>5926</v>
      </c>
      <c r="B310" s="20" t="s">
        <v>5927</v>
      </c>
      <c r="C310" s="22" t="s">
        <v>14</v>
      </c>
      <c r="D310" s="24"/>
      <c r="E310" s="24"/>
    </row>
    <row r="311">
      <c r="A311" s="18" t="s">
        <v>5929</v>
      </c>
      <c r="B311" s="20" t="s">
        <v>5931</v>
      </c>
      <c r="C311" s="22" t="s">
        <v>14</v>
      </c>
      <c r="D311" s="24"/>
      <c r="E311" s="24"/>
    </row>
    <row r="312">
      <c r="A312" s="18" t="s">
        <v>5932</v>
      </c>
      <c r="B312" s="20" t="s">
        <v>5933</v>
      </c>
      <c r="C312" s="22" t="s">
        <v>14</v>
      </c>
      <c r="D312" s="24"/>
      <c r="E312" s="24"/>
    </row>
    <row r="313">
      <c r="A313" s="18" t="s">
        <v>5934</v>
      </c>
      <c r="B313" s="20" t="s">
        <v>5935</v>
      </c>
      <c r="C313" s="22" t="s">
        <v>14</v>
      </c>
      <c r="D313" s="24"/>
      <c r="E313" s="24"/>
    </row>
    <row r="314">
      <c r="A314" s="18" t="s">
        <v>5936</v>
      </c>
      <c r="B314" s="20" t="s">
        <v>5937</v>
      </c>
      <c r="C314" s="22" t="s">
        <v>14</v>
      </c>
      <c r="D314" s="24"/>
      <c r="E314" s="24"/>
    </row>
    <row r="315">
      <c r="A315" s="18" t="s">
        <v>5938</v>
      </c>
      <c r="B315" s="20" t="s">
        <v>5939</v>
      </c>
      <c r="C315" s="22" t="s">
        <v>14</v>
      </c>
      <c r="D315" s="24"/>
      <c r="E315" s="24"/>
    </row>
    <row r="316">
      <c r="A316" s="18" t="s">
        <v>5940</v>
      </c>
      <c r="B316" s="20" t="s">
        <v>5941</v>
      </c>
      <c r="C316" s="22" t="s">
        <v>14</v>
      </c>
      <c r="D316" s="24"/>
      <c r="E316" s="24"/>
    </row>
    <row r="317">
      <c r="A317" s="18" t="s">
        <v>5942</v>
      </c>
      <c r="B317" s="20" t="s">
        <v>5943</v>
      </c>
      <c r="C317" s="22" t="s">
        <v>14</v>
      </c>
      <c r="D317" s="24"/>
      <c r="E317" s="24"/>
    </row>
    <row r="318">
      <c r="A318" s="18" t="s">
        <v>5948</v>
      </c>
      <c r="B318" s="20" t="s">
        <v>5949</v>
      </c>
      <c r="C318" s="22" t="s">
        <v>14</v>
      </c>
      <c r="D318" s="24"/>
      <c r="E318" s="24"/>
    </row>
    <row r="319">
      <c r="A319" s="18" t="s">
        <v>5950</v>
      </c>
      <c r="B319" s="20" t="s">
        <v>5951</v>
      </c>
      <c r="C319" s="22" t="s">
        <v>14</v>
      </c>
      <c r="D319" s="30" t="str">
        <f>HYPERLINK("https://www.youtube.com/watch?v=MjDtJ787MNo&amp;list=PLbU6uWaIKemqNvTeRxK-Ay6PRg9iwCKVi&amp;index=173&amp;t=0s","HIT+KOS")</f>
        <v>HIT+KOS</v>
      </c>
      <c r="E319" s="52"/>
    </row>
    <row r="320">
      <c r="A320" s="18" t="s">
        <v>5952</v>
      </c>
      <c r="B320" s="20" t="s">
        <v>5953</v>
      </c>
      <c r="C320" s="22" t="s">
        <v>14</v>
      </c>
      <c r="D320" s="24"/>
      <c r="E320" s="24"/>
    </row>
    <row r="321">
      <c r="A321" s="18" t="s">
        <v>5955</v>
      </c>
      <c r="B321" s="20" t="s">
        <v>5956</v>
      </c>
      <c r="C321" s="22" t="s">
        <v>14</v>
      </c>
      <c r="D321" s="24"/>
      <c r="E321" s="24"/>
    </row>
    <row r="322">
      <c r="A322" s="18" t="s">
        <v>5958</v>
      </c>
      <c r="B322" s="20" t="s">
        <v>5959</v>
      </c>
      <c r="C322" s="22" t="s">
        <v>14</v>
      </c>
      <c r="D322" s="24"/>
      <c r="E322" s="24"/>
    </row>
    <row r="323">
      <c r="A323" s="18" t="s">
        <v>5960</v>
      </c>
      <c r="B323" s="20" t="s">
        <v>5961</v>
      </c>
      <c r="C323" s="22" t="s">
        <v>14</v>
      </c>
      <c r="D323" s="24"/>
      <c r="E323" s="24"/>
    </row>
    <row r="324">
      <c r="A324" s="18" t="s">
        <v>5962</v>
      </c>
      <c r="B324" s="20" t="s">
        <v>5963</v>
      </c>
      <c r="C324" s="22" t="s">
        <v>14</v>
      </c>
      <c r="D324" s="24"/>
      <c r="E324" s="24"/>
    </row>
    <row r="325">
      <c r="A325" s="18" t="s">
        <v>5964</v>
      </c>
      <c r="B325" s="20" t="s">
        <v>5965</v>
      </c>
      <c r="C325" s="22" t="s">
        <v>14</v>
      </c>
      <c r="D325" s="24"/>
      <c r="E325" s="24"/>
    </row>
    <row r="326">
      <c r="A326" s="18" t="s">
        <v>5966</v>
      </c>
      <c r="B326" s="20" t="s">
        <v>5967</v>
      </c>
      <c r="C326" s="22" t="s">
        <v>14</v>
      </c>
      <c r="D326" s="24"/>
      <c r="E326" s="24"/>
    </row>
    <row r="327">
      <c r="A327" s="18" t="s">
        <v>5969</v>
      </c>
      <c r="B327" s="20" t="s">
        <v>5971</v>
      </c>
      <c r="C327" s="22" t="s">
        <v>14</v>
      </c>
      <c r="D327" s="30" t="str">
        <f>HYPERLINK("https://www.youtube.com/watch?v=O_GOKgrk8ZU&amp;list=PLbU6uWaIKemqNvTeRxK-Ay6PRg9iwCKVi&amp;index=174&amp;t=0s","HIT+KOS")</f>
        <v>HIT+KOS</v>
      </c>
      <c r="E327" s="52"/>
    </row>
    <row r="328">
      <c r="A328" s="18" t="s">
        <v>5975</v>
      </c>
      <c r="B328" s="20" t="s">
        <v>5976</v>
      </c>
      <c r="C328" s="22" t="s">
        <v>14</v>
      </c>
      <c r="D328" s="24"/>
      <c r="E328" s="24"/>
    </row>
    <row r="329">
      <c r="A329" s="18" t="s">
        <v>5978</v>
      </c>
      <c r="B329" s="20" t="s">
        <v>5979</v>
      </c>
      <c r="C329" s="22" t="s">
        <v>14</v>
      </c>
      <c r="D329" s="24"/>
      <c r="E329" s="24"/>
    </row>
    <row r="330">
      <c r="A330" s="18" t="s">
        <v>5980</v>
      </c>
      <c r="B330" s="20" t="s">
        <v>5981</v>
      </c>
      <c r="C330" s="22" t="s">
        <v>14</v>
      </c>
      <c r="D330" s="24"/>
      <c r="E330" s="24"/>
    </row>
    <row r="331">
      <c r="A331" s="18" t="s">
        <v>5982</v>
      </c>
      <c r="B331" s="20" t="s">
        <v>5983</v>
      </c>
      <c r="C331" s="22" t="s">
        <v>14</v>
      </c>
      <c r="D331" s="30" t="str">
        <f>HYPERLINK("https://www.youtube.com/watch?v=VoREhghrm1A&amp;list=PLbU6uWaIKemqNvTeRxK-Ay6PRg9iwCKVi&amp;index=175&amp;t=0s","HIT+KOS")</f>
        <v>HIT+KOS</v>
      </c>
      <c r="E331" s="52"/>
    </row>
    <row r="332">
      <c r="A332" s="18" t="s">
        <v>5988</v>
      </c>
      <c r="B332" s="20" t="s">
        <v>5989</v>
      </c>
      <c r="C332" s="22" t="s">
        <v>14</v>
      </c>
      <c r="D332" s="24"/>
      <c r="E332" s="24"/>
    </row>
  </sheetData>
  <mergeCells count="1">
    <mergeCell ref="C2:D2"/>
  </mergeCells>
  <hyperlinks>
    <hyperlink display="Return to Index" location="Index!A1" ref="A1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4.86"/>
    <col customWidth="1" min="2" max="2" width="70.0"/>
    <col customWidth="1" min="3" max="3" width="7.71"/>
    <col customWidth="1" min="4" max="4" width="5.71"/>
  </cols>
  <sheetData>
    <row r="1">
      <c r="A1" s="8" t="s">
        <v>8</v>
      </c>
      <c r="B1" s="9"/>
      <c r="C1" s="11"/>
      <c r="D1" s="15">
        <f>countHyperlinks("D3:D127", D3:D127)</f>
        <v>3</v>
      </c>
    </row>
    <row r="2">
      <c r="A2" s="16" t="s">
        <v>10</v>
      </c>
      <c r="B2" s="16" t="s">
        <v>11</v>
      </c>
      <c r="C2" s="6" t="s">
        <v>9</v>
      </c>
    </row>
    <row r="3">
      <c r="A3" s="18" t="s">
        <v>12</v>
      </c>
      <c r="B3" s="20" t="s">
        <v>13</v>
      </c>
      <c r="C3" s="22" t="s">
        <v>14</v>
      </c>
      <c r="D3" s="24"/>
    </row>
    <row r="4">
      <c r="A4" s="18" t="s">
        <v>15</v>
      </c>
      <c r="B4" s="20" t="s">
        <v>16</v>
      </c>
      <c r="C4" s="22" t="s">
        <v>14</v>
      </c>
      <c r="D4" s="24"/>
    </row>
    <row r="5">
      <c r="A5" s="18" t="s">
        <v>17</v>
      </c>
      <c r="B5" s="20" t="s">
        <v>18</v>
      </c>
      <c r="C5" s="22" t="s">
        <v>14</v>
      </c>
      <c r="D5" s="24"/>
    </row>
    <row r="6">
      <c r="A6" s="18" t="s">
        <v>19</v>
      </c>
      <c r="B6" s="20" t="s">
        <v>20</v>
      </c>
      <c r="C6" s="22" t="s">
        <v>14</v>
      </c>
      <c r="D6" s="24"/>
    </row>
    <row r="7">
      <c r="A7" s="18" t="s">
        <v>21</v>
      </c>
      <c r="B7" s="20" t="s">
        <v>22</v>
      </c>
      <c r="C7" s="22" t="s">
        <v>14</v>
      </c>
      <c r="D7" s="24"/>
    </row>
    <row r="8">
      <c r="A8" s="18" t="s">
        <v>23</v>
      </c>
      <c r="B8" s="20" t="s">
        <v>24</v>
      </c>
      <c r="C8" s="22" t="s">
        <v>14</v>
      </c>
      <c r="D8" s="24"/>
    </row>
    <row r="9">
      <c r="A9" s="18" t="s">
        <v>25</v>
      </c>
      <c r="B9" s="20" t="s">
        <v>26</v>
      </c>
      <c r="C9" s="22" t="s">
        <v>14</v>
      </c>
      <c r="D9" s="24"/>
    </row>
    <row r="10">
      <c r="A10" s="18" t="s">
        <v>27</v>
      </c>
      <c r="B10" s="20" t="s">
        <v>28</v>
      </c>
      <c r="C10" s="22" t="s">
        <v>14</v>
      </c>
      <c r="D10" s="24"/>
    </row>
    <row r="11">
      <c r="A11" s="18" t="s">
        <v>29</v>
      </c>
      <c r="B11" s="20" t="s">
        <v>30</v>
      </c>
      <c r="C11" s="22" t="s">
        <v>14</v>
      </c>
      <c r="D11" s="24"/>
    </row>
    <row r="12">
      <c r="A12" s="18" t="s">
        <v>31</v>
      </c>
      <c r="B12" s="20" t="s">
        <v>32</v>
      </c>
      <c r="C12" s="22" t="s">
        <v>14</v>
      </c>
      <c r="D12" s="24"/>
    </row>
    <row r="13">
      <c r="A13" s="18" t="s">
        <v>33</v>
      </c>
      <c r="B13" s="20" t="s">
        <v>34</v>
      </c>
      <c r="C13" s="22" t="s">
        <v>14</v>
      </c>
      <c r="D13" s="30" t="str">
        <f>HYPERLINK("https://www.youtube.com/watch?v=5Z44HEGiyq4","SUN")</f>
        <v>SUN</v>
      </c>
    </row>
    <row r="14">
      <c r="A14" s="18" t="s">
        <v>42</v>
      </c>
      <c r="B14" s="20" t="s">
        <v>43</v>
      </c>
      <c r="C14" s="22" t="s">
        <v>14</v>
      </c>
      <c r="D14" s="24"/>
    </row>
    <row r="15">
      <c r="A15" s="18" t="s">
        <v>44</v>
      </c>
      <c r="B15" s="20" t="s">
        <v>45</v>
      </c>
      <c r="C15" s="22" t="s">
        <v>14</v>
      </c>
      <c r="D15" s="24"/>
    </row>
    <row r="16">
      <c r="A16" s="18" t="s">
        <v>46</v>
      </c>
      <c r="B16" s="20" t="s">
        <v>47</v>
      </c>
      <c r="C16" s="22" t="s">
        <v>14</v>
      </c>
      <c r="D16" s="24"/>
    </row>
    <row r="17">
      <c r="A17" s="18" t="s">
        <v>49</v>
      </c>
      <c r="B17" s="20" t="s">
        <v>50</v>
      </c>
      <c r="C17" s="22" t="s">
        <v>14</v>
      </c>
      <c r="D17" s="24"/>
    </row>
    <row r="18">
      <c r="A18" s="18" t="s">
        <v>51</v>
      </c>
      <c r="B18" s="20" t="s">
        <v>52</v>
      </c>
      <c r="C18" s="22" t="s">
        <v>14</v>
      </c>
      <c r="D18" s="24"/>
    </row>
    <row r="19">
      <c r="A19" s="18" t="s">
        <v>53</v>
      </c>
      <c r="B19" s="20" t="s">
        <v>54</v>
      </c>
      <c r="C19" s="22" t="s">
        <v>14</v>
      </c>
      <c r="D19" s="24"/>
    </row>
    <row r="20">
      <c r="A20" s="18" t="s">
        <v>55</v>
      </c>
      <c r="B20" s="20" t="s">
        <v>56</v>
      </c>
      <c r="C20" s="22" t="s">
        <v>14</v>
      </c>
      <c r="D20" s="24"/>
    </row>
    <row r="21">
      <c r="A21" s="18" t="s">
        <v>57</v>
      </c>
      <c r="B21" s="20" t="s">
        <v>58</v>
      </c>
      <c r="C21" s="22" t="s">
        <v>14</v>
      </c>
      <c r="D21" s="24"/>
    </row>
    <row r="22">
      <c r="A22" s="18" t="s">
        <v>59</v>
      </c>
      <c r="B22" s="20" t="s">
        <v>60</v>
      </c>
      <c r="C22" s="22" t="s">
        <v>14</v>
      </c>
      <c r="D22" s="24"/>
    </row>
    <row r="23">
      <c r="A23" s="18" t="s">
        <v>61</v>
      </c>
      <c r="B23" s="20" t="s">
        <v>62</v>
      </c>
      <c r="C23" s="22" t="s">
        <v>14</v>
      </c>
      <c r="D23" s="24"/>
    </row>
    <row r="24">
      <c r="A24" s="18" t="s">
        <v>63</v>
      </c>
      <c r="B24" s="20" t="s">
        <v>64</v>
      </c>
      <c r="C24" s="22" t="s">
        <v>14</v>
      </c>
      <c r="D24" s="24"/>
    </row>
    <row r="25">
      <c r="A25" s="18" t="s">
        <v>65</v>
      </c>
      <c r="B25" s="20" t="s">
        <v>66</v>
      </c>
      <c r="C25" s="22" t="s">
        <v>14</v>
      </c>
      <c r="D25" s="24"/>
    </row>
    <row r="26">
      <c r="A26" s="18" t="s">
        <v>67</v>
      </c>
      <c r="B26" s="20" t="s">
        <v>68</v>
      </c>
      <c r="C26" s="22" t="s">
        <v>14</v>
      </c>
      <c r="D26" s="24"/>
    </row>
    <row r="27">
      <c r="A27" s="18" t="s">
        <v>69</v>
      </c>
      <c r="B27" s="20" t="s">
        <v>70</v>
      </c>
      <c r="C27" s="22" t="s">
        <v>14</v>
      </c>
      <c r="D27" s="24"/>
    </row>
    <row r="28">
      <c r="A28" s="18" t="s">
        <v>71</v>
      </c>
      <c r="B28" s="20" t="s">
        <v>72</v>
      </c>
      <c r="C28" s="22" t="s">
        <v>14</v>
      </c>
      <c r="D28" s="24"/>
    </row>
    <row r="29">
      <c r="A29" s="18" t="s">
        <v>73</v>
      </c>
      <c r="B29" s="20" t="s">
        <v>74</v>
      </c>
      <c r="C29" s="22" t="s">
        <v>14</v>
      </c>
      <c r="D29" s="24"/>
    </row>
    <row r="30">
      <c r="A30" s="18" t="s">
        <v>75</v>
      </c>
      <c r="B30" s="20" t="s">
        <v>76</v>
      </c>
      <c r="C30" s="22" t="s">
        <v>14</v>
      </c>
      <c r="D30" s="24"/>
    </row>
    <row r="31">
      <c r="A31" s="18" t="s">
        <v>77</v>
      </c>
      <c r="B31" s="20" t="s">
        <v>78</v>
      </c>
      <c r="C31" s="22" t="s">
        <v>14</v>
      </c>
      <c r="D31" s="24"/>
    </row>
    <row r="32">
      <c r="A32" s="18" t="s">
        <v>79</v>
      </c>
      <c r="B32" s="20" t="s">
        <v>81</v>
      </c>
      <c r="C32" s="22" t="s">
        <v>14</v>
      </c>
      <c r="D32" s="24"/>
    </row>
    <row r="33">
      <c r="A33" s="18" t="s">
        <v>84</v>
      </c>
      <c r="B33" s="20" t="s">
        <v>85</v>
      </c>
      <c r="C33" s="22" t="s">
        <v>14</v>
      </c>
      <c r="D33" s="24"/>
    </row>
    <row r="34">
      <c r="A34" s="18" t="s">
        <v>87</v>
      </c>
      <c r="B34" s="20" t="s">
        <v>88</v>
      </c>
      <c r="C34" s="22" t="s">
        <v>14</v>
      </c>
      <c r="D34" s="24"/>
    </row>
    <row r="35">
      <c r="A35" s="18" t="s">
        <v>89</v>
      </c>
      <c r="B35" s="20" t="s">
        <v>90</v>
      </c>
      <c r="C35" s="22" t="s">
        <v>14</v>
      </c>
      <c r="D35" s="24"/>
    </row>
    <row r="36">
      <c r="A36" s="18" t="s">
        <v>92</v>
      </c>
      <c r="B36" s="20" t="s">
        <v>93</v>
      </c>
      <c r="C36" s="22" t="s">
        <v>14</v>
      </c>
      <c r="D36" s="24"/>
    </row>
    <row r="37">
      <c r="A37" s="18" t="s">
        <v>94</v>
      </c>
      <c r="B37" s="20" t="s">
        <v>95</v>
      </c>
      <c r="C37" s="22" t="s">
        <v>14</v>
      </c>
      <c r="D37" s="24"/>
    </row>
    <row r="38">
      <c r="A38" s="18" t="s">
        <v>97</v>
      </c>
      <c r="B38" s="20" t="s">
        <v>98</v>
      </c>
      <c r="C38" s="22" t="s">
        <v>14</v>
      </c>
      <c r="D38" s="24"/>
    </row>
    <row r="39">
      <c r="A39" s="18" t="s">
        <v>99</v>
      </c>
      <c r="B39" s="20" t="s">
        <v>101</v>
      </c>
      <c r="C39" s="22" t="s">
        <v>14</v>
      </c>
      <c r="D39" s="24"/>
    </row>
    <row r="40">
      <c r="A40" s="18" t="s">
        <v>102</v>
      </c>
      <c r="B40" s="20" t="s">
        <v>103</v>
      </c>
      <c r="C40" s="22" t="s">
        <v>14</v>
      </c>
      <c r="D40" s="24"/>
    </row>
    <row r="41">
      <c r="A41" s="18" t="s">
        <v>105</v>
      </c>
      <c r="B41" s="20" t="s">
        <v>106</v>
      </c>
      <c r="C41" s="22" t="s">
        <v>14</v>
      </c>
      <c r="D41" s="24"/>
    </row>
    <row r="42">
      <c r="A42" s="18" t="s">
        <v>107</v>
      </c>
      <c r="B42" s="20" t="s">
        <v>109</v>
      </c>
      <c r="C42" s="22" t="s">
        <v>14</v>
      </c>
      <c r="D42" s="24"/>
    </row>
    <row r="43">
      <c r="A43" s="18" t="s">
        <v>110</v>
      </c>
      <c r="B43" s="20" t="s">
        <v>111</v>
      </c>
      <c r="C43" s="22" t="s">
        <v>14</v>
      </c>
      <c r="D43" s="24"/>
    </row>
    <row r="44">
      <c r="A44" s="18" t="s">
        <v>112</v>
      </c>
      <c r="B44" s="20" t="s">
        <v>113</v>
      </c>
      <c r="C44" s="22" t="s">
        <v>14</v>
      </c>
      <c r="D44" s="24"/>
    </row>
    <row r="45">
      <c r="A45" s="18" t="s">
        <v>114</v>
      </c>
      <c r="B45" s="20" t="s">
        <v>115</v>
      </c>
      <c r="C45" s="22" t="s">
        <v>14</v>
      </c>
      <c r="D45" s="24"/>
    </row>
    <row r="46">
      <c r="A46" s="18" t="s">
        <v>117</v>
      </c>
      <c r="B46" s="20" t="s">
        <v>119</v>
      </c>
      <c r="C46" s="22" t="s">
        <v>14</v>
      </c>
      <c r="D46" s="24"/>
    </row>
    <row r="47">
      <c r="A47" s="18" t="s">
        <v>120</v>
      </c>
      <c r="B47" s="20" t="s">
        <v>121</v>
      </c>
      <c r="C47" s="22" t="s">
        <v>14</v>
      </c>
      <c r="D47" s="24"/>
    </row>
    <row r="48">
      <c r="A48" s="18" t="s">
        <v>123</v>
      </c>
      <c r="B48" s="20" t="s">
        <v>124</v>
      </c>
      <c r="C48" s="22" t="s">
        <v>14</v>
      </c>
      <c r="D48" s="24"/>
    </row>
    <row r="49">
      <c r="A49" s="18" t="s">
        <v>125</v>
      </c>
      <c r="B49" s="20" t="s">
        <v>126</v>
      </c>
      <c r="C49" s="22" t="s">
        <v>14</v>
      </c>
      <c r="D49" s="24"/>
    </row>
    <row r="50">
      <c r="A50" s="18" t="s">
        <v>127</v>
      </c>
      <c r="B50" s="20" t="s">
        <v>129</v>
      </c>
      <c r="C50" s="22" t="s">
        <v>14</v>
      </c>
      <c r="D50" s="24"/>
    </row>
    <row r="51">
      <c r="A51" s="18" t="s">
        <v>130</v>
      </c>
      <c r="B51" s="20" t="s">
        <v>131</v>
      </c>
      <c r="C51" s="22" t="s">
        <v>14</v>
      </c>
      <c r="D51" s="24"/>
    </row>
    <row r="52">
      <c r="A52" s="18" t="s">
        <v>132</v>
      </c>
      <c r="B52" s="20" t="s">
        <v>134</v>
      </c>
      <c r="C52" s="22" t="s">
        <v>14</v>
      </c>
      <c r="D52" s="24"/>
    </row>
    <row r="53">
      <c r="A53" s="18" t="s">
        <v>135</v>
      </c>
      <c r="B53" s="20" t="s">
        <v>136</v>
      </c>
      <c r="C53" s="22" t="s">
        <v>14</v>
      </c>
      <c r="D53" s="24"/>
    </row>
    <row r="54">
      <c r="A54" s="18" t="s">
        <v>137</v>
      </c>
      <c r="B54" s="20" t="s">
        <v>138</v>
      </c>
      <c r="C54" s="22" t="s">
        <v>14</v>
      </c>
      <c r="D54" s="24"/>
    </row>
    <row r="55">
      <c r="A55" s="18" t="s">
        <v>139</v>
      </c>
      <c r="B55" s="20" t="s">
        <v>140</v>
      </c>
      <c r="C55" s="22" t="s">
        <v>14</v>
      </c>
      <c r="D55" s="24"/>
    </row>
    <row r="56">
      <c r="A56" s="18" t="s">
        <v>141</v>
      </c>
      <c r="B56" s="20" t="s">
        <v>142</v>
      </c>
      <c r="C56" s="22" t="s">
        <v>14</v>
      </c>
      <c r="D56" s="24"/>
    </row>
    <row r="57">
      <c r="A57" s="18" t="s">
        <v>143</v>
      </c>
      <c r="B57" s="20" t="s">
        <v>144</v>
      </c>
      <c r="C57" s="22" t="s">
        <v>14</v>
      </c>
      <c r="D57" s="24"/>
    </row>
    <row r="58">
      <c r="A58" s="18" t="s">
        <v>146</v>
      </c>
      <c r="B58" s="20" t="s">
        <v>147</v>
      </c>
      <c r="C58" s="22" t="s">
        <v>14</v>
      </c>
      <c r="D58" s="24"/>
    </row>
    <row r="59">
      <c r="A59" s="18" t="s">
        <v>148</v>
      </c>
      <c r="B59" s="20" t="s">
        <v>149</v>
      </c>
      <c r="C59" s="22" t="s">
        <v>14</v>
      </c>
      <c r="D59" s="24"/>
    </row>
    <row r="60">
      <c r="A60" s="18" t="s">
        <v>150</v>
      </c>
      <c r="B60" s="20" t="s">
        <v>151</v>
      </c>
      <c r="C60" s="22" t="s">
        <v>14</v>
      </c>
      <c r="D60" s="24"/>
    </row>
    <row r="61">
      <c r="A61" s="18" t="s">
        <v>152</v>
      </c>
      <c r="B61" s="20" t="s">
        <v>153</v>
      </c>
      <c r="C61" s="22" t="s">
        <v>14</v>
      </c>
      <c r="D61" s="24"/>
    </row>
    <row r="62">
      <c r="A62" s="18" t="s">
        <v>154</v>
      </c>
      <c r="B62" s="20" t="s">
        <v>156</v>
      </c>
      <c r="C62" s="22" t="s">
        <v>14</v>
      </c>
      <c r="D62" s="24"/>
    </row>
    <row r="63">
      <c r="A63" s="18" t="s">
        <v>157</v>
      </c>
      <c r="B63" s="20" t="s">
        <v>158</v>
      </c>
      <c r="C63" s="22" t="s">
        <v>14</v>
      </c>
      <c r="D63" s="24"/>
    </row>
    <row r="64">
      <c r="A64" s="18" t="s">
        <v>159</v>
      </c>
      <c r="B64" s="20" t="s">
        <v>160</v>
      </c>
      <c r="C64" s="22" t="s">
        <v>14</v>
      </c>
      <c r="D64" s="24"/>
    </row>
    <row r="65">
      <c r="A65" s="18" t="s">
        <v>161</v>
      </c>
      <c r="B65" s="20" t="s">
        <v>162</v>
      </c>
      <c r="C65" s="22" t="s">
        <v>14</v>
      </c>
      <c r="D65" s="24"/>
    </row>
    <row r="66">
      <c r="A66" s="18" t="s">
        <v>163</v>
      </c>
      <c r="B66" s="20" t="s">
        <v>164</v>
      </c>
      <c r="C66" s="22" t="s">
        <v>14</v>
      </c>
      <c r="D66" s="24"/>
    </row>
    <row r="67">
      <c r="A67" s="18" t="s">
        <v>165</v>
      </c>
      <c r="B67" s="20" t="s">
        <v>166</v>
      </c>
      <c r="C67" s="22" t="s">
        <v>14</v>
      </c>
      <c r="D67" s="24"/>
    </row>
    <row r="68">
      <c r="A68" s="18" t="s">
        <v>167</v>
      </c>
      <c r="B68" s="20" t="s">
        <v>168</v>
      </c>
      <c r="C68" s="22" t="s">
        <v>14</v>
      </c>
      <c r="D68" s="24"/>
    </row>
    <row r="69">
      <c r="A69" s="18" t="s">
        <v>169</v>
      </c>
      <c r="B69" s="20" t="s">
        <v>170</v>
      </c>
      <c r="C69" s="22" t="s">
        <v>14</v>
      </c>
      <c r="D69" s="24"/>
    </row>
    <row r="70">
      <c r="A70" s="18" t="s">
        <v>171</v>
      </c>
      <c r="B70" s="20" t="s">
        <v>172</v>
      </c>
      <c r="C70" s="22" t="s">
        <v>14</v>
      </c>
      <c r="D70" s="24"/>
    </row>
    <row r="71">
      <c r="A71" s="18" t="s">
        <v>175</v>
      </c>
      <c r="B71" s="20" t="s">
        <v>176</v>
      </c>
      <c r="C71" s="22" t="s">
        <v>14</v>
      </c>
      <c r="D71" s="24"/>
    </row>
    <row r="72">
      <c r="A72" s="18" t="s">
        <v>177</v>
      </c>
      <c r="B72" s="20" t="s">
        <v>178</v>
      </c>
      <c r="C72" s="22" t="s">
        <v>14</v>
      </c>
      <c r="D72" s="24"/>
    </row>
    <row r="73">
      <c r="A73" s="18" t="s">
        <v>179</v>
      </c>
      <c r="B73" s="20" t="s">
        <v>180</v>
      </c>
      <c r="C73" s="22" t="s">
        <v>14</v>
      </c>
      <c r="D73" s="24"/>
    </row>
    <row r="74">
      <c r="A74" s="18" t="s">
        <v>181</v>
      </c>
      <c r="B74" s="20" t="s">
        <v>182</v>
      </c>
      <c r="C74" s="22" t="s">
        <v>14</v>
      </c>
      <c r="D74" s="24"/>
    </row>
    <row r="75">
      <c r="A75" s="18" t="s">
        <v>183</v>
      </c>
      <c r="B75" s="20" t="s">
        <v>184</v>
      </c>
      <c r="C75" s="22" t="s">
        <v>14</v>
      </c>
      <c r="D75" s="24"/>
    </row>
    <row r="76">
      <c r="A76" s="18" t="s">
        <v>185</v>
      </c>
      <c r="B76" s="20" t="s">
        <v>186</v>
      </c>
      <c r="C76" s="22" t="s">
        <v>14</v>
      </c>
      <c r="D76" s="24"/>
    </row>
    <row r="77">
      <c r="A77" s="18" t="s">
        <v>187</v>
      </c>
      <c r="B77" s="20" t="s">
        <v>188</v>
      </c>
      <c r="C77" s="22" t="s">
        <v>14</v>
      </c>
      <c r="D77" s="24"/>
    </row>
    <row r="78">
      <c r="A78" s="18" t="s">
        <v>189</v>
      </c>
      <c r="B78" s="20" t="s">
        <v>190</v>
      </c>
      <c r="C78" s="22" t="s">
        <v>14</v>
      </c>
      <c r="D78" s="24"/>
    </row>
    <row r="79">
      <c r="A79" s="18" t="s">
        <v>191</v>
      </c>
      <c r="B79" s="20" t="s">
        <v>192</v>
      </c>
      <c r="C79" s="22" t="s">
        <v>14</v>
      </c>
      <c r="D79" s="24"/>
    </row>
    <row r="80">
      <c r="A80" s="18" t="s">
        <v>193</v>
      </c>
      <c r="B80" s="20" t="s">
        <v>195</v>
      </c>
      <c r="C80" s="22" t="s">
        <v>14</v>
      </c>
      <c r="D80" s="24"/>
    </row>
    <row r="81">
      <c r="A81" s="18" t="s">
        <v>196</v>
      </c>
      <c r="B81" s="20" t="s">
        <v>197</v>
      </c>
      <c r="C81" s="22" t="s">
        <v>14</v>
      </c>
      <c r="D81" s="24"/>
    </row>
    <row r="82">
      <c r="A82" s="18" t="s">
        <v>198</v>
      </c>
      <c r="B82" s="20" t="s">
        <v>199</v>
      </c>
      <c r="C82" s="22" t="s">
        <v>14</v>
      </c>
      <c r="D82" s="24"/>
    </row>
    <row r="83">
      <c r="A83" s="18" t="s">
        <v>200</v>
      </c>
      <c r="B83" s="20" t="s">
        <v>201</v>
      </c>
      <c r="C83" s="22" t="s">
        <v>14</v>
      </c>
      <c r="D83" s="24"/>
    </row>
    <row r="84">
      <c r="A84" s="18" t="s">
        <v>202</v>
      </c>
      <c r="B84" s="20" t="s">
        <v>203</v>
      </c>
      <c r="C84" s="22" t="s">
        <v>14</v>
      </c>
      <c r="D84" s="24"/>
    </row>
    <row r="85">
      <c r="A85" s="18" t="s">
        <v>204</v>
      </c>
      <c r="B85" s="20" t="s">
        <v>205</v>
      </c>
      <c r="C85" s="22" t="s">
        <v>14</v>
      </c>
      <c r="D85" s="24"/>
    </row>
    <row r="86">
      <c r="A86" s="18" t="s">
        <v>210</v>
      </c>
      <c r="B86" s="20" t="s">
        <v>211</v>
      </c>
      <c r="C86" s="22" t="s">
        <v>14</v>
      </c>
      <c r="D86" s="24"/>
    </row>
    <row r="87">
      <c r="A87" s="18" t="s">
        <v>213</v>
      </c>
      <c r="B87" s="20" t="s">
        <v>214</v>
      </c>
      <c r="C87" s="22" t="s">
        <v>14</v>
      </c>
      <c r="D87" s="24"/>
    </row>
    <row r="88">
      <c r="A88" s="18" t="s">
        <v>215</v>
      </c>
      <c r="B88" s="20" t="s">
        <v>216</v>
      </c>
      <c r="C88" s="22" t="s">
        <v>14</v>
      </c>
      <c r="D88" s="24"/>
    </row>
    <row r="89">
      <c r="A89" s="18" t="s">
        <v>217</v>
      </c>
      <c r="B89" s="20" t="s">
        <v>218</v>
      </c>
      <c r="C89" s="22" t="s">
        <v>14</v>
      </c>
      <c r="D89" s="24"/>
    </row>
    <row r="90">
      <c r="A90" s="18" t="s">
        <v>219</v>
      </c>
      <c r="B90" s="20" t="s">
        <v>220</v>
      </c>
      <c r="C90" s="22" t="s">
        <v>14</v>
      </c>
      <c r="D90" s="24"/>
    </row>
    <row r="91">
      <c r="A91" s="18" t="s">
        <v>221</v>
      </c>
      <c r="B91" s="20" t="s">
        <v>222</v>
      </c>
      <c r="C91" s="22" t="s">
        <v>14</v>
      </c>
      <c r="D91" s="24"/>
    </row>
    <row r="92">
      <c r="A92" s="18" t="s">
        <v>223</v>
      </c>
      <c r="B92" s="20" t="s">
        <v>224</v>
      </c>
      <c r="C92" s="22" t="s">
        <v>14</v>
      </c>
      <c r="D92" s="24"/>
    </row>
    <row r="93">
      <c r="A93" s="18" t="s">
        <v>225</v>
      </c>
      <c r="B93" s="20" t="s">
        <v>226</v>
      </c>
      <c r="C93" s="22" t="s">
        <v>14</v>
      </c>
      <c r="D93" s="24"/>
    </row>
    <row r="94">
      <c r="A94" s="18" t="s">
        <v>227</v>
      </c>
      <c r="B94" s="20" t="s">
        <v>228</v>
      </c>
      <c r="C94" s="22" t="s">
        <v>14</v>
      </c>
      <c r="D94" s="24"/>
    </row>
    <row r="95">
      <c r="A95" s="18" t="s">
        <v>229</v>
      </c>
      <c r="B95" s="20" t="s">
        <v>230</v>
      </c>
      <c r="C95" s="22" t="s">
        <v>14</v>
      </c>
      <c r="D95" s="24"/>
    </row>
    <row r="96">
      <c r="A96" s="18" t="s">
        <v>231</v>
      </c>
      <c r="B96" s="20" t="s">
        <v>232</v>
      </c>
      <c r="C96" s="22" t="s">
        <v>14</v>
      </c>
      <c r="D96" s="30" t="str">
        <f>HYPERLINK("https://www.youtube.com/watch?v=e610NuU7CVY","SCO")</f>
        <v>SCO</v>
      </c>
    </row>
    <row r="97">
      <c r="A97" s="18" t="s">
        <v>235</v>
      </c>
      <c r="B97" s="20" t="s">
        <v>236</v>
      </c>
      <c r="C97" s="22" t="s">
        <v>14</v>
      </c>
      <c r="D97" s="24"/>
    </row>
    <row r="98">
      <c r="A98" s="18" t="s">
        <v>237</v>
      </c>
      <c r="B98" s="20" t="s">
        <v>238</v>
      </c>
      <c r="C98" s="22" t="s">
        <v>14</v>
      </c>
      <c r="D98" s="24"/>
    </row>
    <row r="99">
      <c r="A99" s="18" t="s">
        <v>239</v>
      </c>
      <c r="B99" s="20" t="s">
        <v>240</v>
      </c>
      <c r="C99" s="22" t="s">
        <v>14</v>
      </c>
      <c r="D99" s="24"/>
    </row>
    <row r="100">
      <c r="A100" s="18" t="s">
        <v>241</v>
      </c>
      <c r="B100" s="20" t="s">
        <v>242</v>
      </c>
      <c r="C100" s="22" t="s">
        <v>14</v>
      </c>
      <c r="D100" s="24"/>
    </row>
    <row r="101">
      <c r="A101" s="18" t="s">
        <v>243</v>
      </c>
      <c r="B101" s="20" t="s">
        <v>245</v>
      </c>
      <c r="C101" s="22" t="s">
        <v>14</v>
      </c>
      <c r="D101" s="24"/>
    </row>
    <row r="102">
      <c r="A102" s="18" t="s">
        <v>247</v>
      </c>
      <c r="B102" s="20" t="s">
        <v>248</v>
      </c>
      <c r="C102" s="22" t="s">
        <v>14</v>
      </c>
      <c r="D102" s="30" t="str">
        <f>HYPERLINK("https://www.youtube.com/watch?v=JkkubM3HPJY","SCO")</f>
        <v>SCO</v>
      </c>
    </row>
    <row r="103">
      <c r="A103" s="18" t="s">
        <v>250</v>
      </c>
      <c r="B103" s="20" t="s">
        <v>252</v>
      </c>
      <c r="C103" s="22" t="s">
        <v>14</v>
      </c>
      <c r="D103" s="24"/>
    </row>
    <row r="104">
      <c r="A104" s="18" t="s">
        <v>254</v>
      </c>
      <c r="B104" s="20" t="s">
        <v>255</v>
      </c>
      <c r="C104" s="22" t="s">
        <v>14</v>
      </c>
      <c r="D104" s="24"/>
    </row>
    <row r="105">
      <c r="A105" s="18" t="s">
        <v>256</v>
      </c>
      <c r="B105" s="20" t="s">
        <v>257</v>
      </c>
      <c r="C105" s="22" t="s">
        <v>14</v>
      </c>
      <c r="D105" s="24"/>
    </row>
    <row r="106">
      <c r="A106" s="18" t="s">
        <v>258</v>
      </c>
      <c r="B106" s="20" t="s">
        <v>259</v>
      </c>
      <c r="C106" s="22" t="s">
        <v>14</v>
      </c>
      <c r="D106" s="24"/>
    </row>
    <row r="107">
      <c r="A107" s="18" t="s">
        <v>260</v>
      </c>
      <c r="B107" s="20" t="s">
        <v>261</v>
      </c>
      <c r="C107" s="22" t="s">
        <v>14</v>
      </c>
      <c r="D107" s="24"/>
    </row>
    <row r="108">
      <c r="A108" s="18" t="s">
        <v>262</v>
      </c>
      <c r="B108" s="20" t="s">
        <v>263</v>
      </c>
      <c r="C108" s="22" t="s">
        <v>14</v>
      </c>
      <c r="D108" s="24"/>
    </row>
    <row r="109">
      <c r="A109" s="18" t="s">
        <v>264</v>
      </c>
      <c r="B109" s="20" t="s">
        <v>265</v>
      </c>
      <c r="C109" s="22" t="s">
        <v>14</v>
      </c>
      <c r="D109" s="24"/>
    </row>
    <row r="110">
      <c r="A110" s="18" t="s">
        <v>266</v>
      </c>
      <c r="B110" s="20" t="s">
        <v>267</v>
      </c>
      <c r="C110" s="22" t="s">
        <v>14</v>
      </c>
      <c r="D110" s="24"/>
    </row>
    <row r="111">
      <c r="A111" s="18" t="s">
        <v>268</v>
      </c>
      <c r="B111" s="20" t="s">
        <v>269</v>
      </c>
      <c r="C111" s="22" t="s">
        <v>14</v>
      </c>
      <c r="D111" s="24"/>
    </row>
    <row r="112">
      <c r="A112" s="18" t="s">
        <v>270</v>
      </c>
      <c r="B112" s="20" t="s">
        <v>271</v>
      </c>
      <c r="C112" s="22" t="s">
        <v>14</v>
      </c>
      <c r="D112" s="24"/>
    </row>
    <row r="113">
      <c r="A113" s="18" t="s">
        <v>272</v>
      </c>
      <c r="B113" s="20" t="s">
        <v>273</v>
      </c>
      <c r="C113" s="22" t="s">
        <v>14</v>
      </c>
      <c r="D113" s="24"/>
    </row>
    <row r="114">
      <c r="A114" s="18" t="s">
        <v>274</v>
      </c>
      <c r="B114" s="20" t="s">
        <v>275</v>
      </c>
      <c r="C114" s="22" t="s">
        <v>14</v>
      </c>
      <c r="D114" s="24"/>
    </row>
    <row r="115">
      <c r="A115" s="18" t="s">
        <v>277</v>
      </c>
      <c r="B115" s="20" t="s">
        <v>278</v>
      </c>
      <c r="C115" s="22" t="s">
        <v>14</v>
      </c>
      <c r="D115" s="24"/>
    </row>
    <row r="116">
      <c r="A116" s="18" t="s">
        <v>279</v>
      </c>
      <c r="B116" s="20" t="s">
        <v>280</v>
      </c>
      <c r="C116" s="22" t="s">
        <v>14</v>
      </c>
      <c r="D116" s="24"/>
    </row>
    <row r="117">
      <c r="A117" s="18" t="s">
        <v>281</v>
      </c>
      <c r="B117" s="20" t="s">
        <v>283</v>
      </c>
      <c r="C117" s="22" t="s">
        <v>14</v>
      </c>
      <c r="D117" s="24"/>
    </row>
    <row r="118">
      <c r="A118" s="18" t="s">
        <v>285</v>
      </c>
      <c r="B118" s="20" t="s">
        <v>286</v>
      </c>
      <c r="C118" s="22" t="s">
        <v>14</v>
      </c>
      <c r="D118" s="24"/>
    </row>
    <row r="119">
      <c r="A119" s="18" t="s">
        <v>287</v>
      </c>
      <c r="B119" s="20" t="s">
        <v>288</v>
      </c>
      <c r="C119" s="22" t="s">
        <v>14</v>
      </c>
      <c r="D119" s="24"/>
    </row>
    <row r="120">
      <c r="A120" s="18" t="s">
        <v>289</v>
      </c>
      <c r="B120" s="20" t="s">
        <v>290</v>
      </c>
      <c r="C120" s="22" t="s">
        <v>14</v>
      </c>
      <c r="D120" s="24"/>
    </row>
    <row r="121">
      <c r="A121" s="18" t="s">
        <v>291</v>
      </c>
      <c r="B121" s="20" t="s">
        <v>292</v>
      </c>
      <c r="C121" s="22" t="s">
        <v>14</v>
      </c>
      <c r="D121" s="24"/>
    </row>
    <row r="122">
      <c r="A122" s="18" t="s">
        <v>295</v>
      </c>
      <c r="B122" s="20" t="s">
        <v>296</v>
      </c>
      <c r="C122" s="22" t="s">
        <v>14</v>
      </c>
      <c r="D122" s="24"/>
    </row>
    <row r="123">
      <c r="A123" s="18" t="s">
        <v>297</v>
      </c>
      <c r="B123" s="20" t="s">
        <v>298</v>
      </c>
      <c r="C123" s="22" t="s">
        <v>14</v>
      </c>
      <c r="D123" s="24"/>
    </row>
    <row r="124">
      <c r="A124" s="18" t="s">
        <v>299</v>
      </c>
      <c r="B124" s="20" t="s">
        <v>300</v>
      </c>
      <c r="C124" s="22" t="s">
        <v>14</v>
      </c>
      <c r="D124" s="24"/>
    </row>
    <row r="125">
      <c r="A125" s="18" t="s">
        <v>301</v>
      </c>
      <c r="B125" s="20" t="s">
        <v>302</v>
      </c>
      <c r="C125" s="22" t="s">
        <v>14</v>
      </c>
      <c r="D125" s="24"/>
    </row>
    <row r="126">
      <c r="A126" s="18" t="s">
        <v>303</v>
      </c>
      <c r="B126" s="20" t="s">
        <v>304</v>
      </c>
      <c r="C126" s="22" t="s">
        <v>14</v>
      </c>
      <c r="D126" s="24"/>
    </row>
    <row r="127">
      <c r="A127" s="18" t="s">
        <v>305</v>
      </c>
      <c r="B127" s="20" t="s">
        <v>306</v>
      </c>
      <c r="C127" s="22" t="s">
        <v>14</v>
      </c>
      <c r="D127" s="24"/>
    </row>
  </sheetData>
  <mergeCells count="1">
    <mergeCell ref="C2:D2"/>
  </mergeCells>
  <hyperlinks>
    <hyperlink display="Return to Index" location="Index!A1" ref="A1"/>
  </hyperlin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6.86"/>
    <col customWidth="1" min="2" max="2" width="13.71"/>
    <col customWidth="1" min="3" max="3" width="77.57"/>
    <col customWidth="1" min="4" max="4" width="10.43"/>
    <col customWidth="1" min="5" max="6" width="4.14"/>
    <col customWidth="1" min="7" max="7" width="8.0"/>
    <col customWidth="1" min="8" max="8" width="4.43"/>
    <col customWidth="1" min="9" max="9" width="4.57"/>
    <col customWidth="1" min="10" max="10" width="4.14"/>
    <col customWidth="1" min="11" max="11" width="24.57"/>
    <col customWidth="1" min="12" max="13" width="4.14"/>
    <col customWidth="1" min="14" max="14" width="5.14"/>
    <col customWidth="1" min="15" max="15" width="4.57"/>
    <col customWidth="1" min="16" max="16" width="9.71"/>
    <col customWidth="1" min="17" max="17" width="24.57"/>
    <col customWidth="1" min="18" max="19" width="4.14"/>
    <col customWidth="1" min="20" max="21" width="4.43"/>
    <col customWidth="1" min="22" max="22" width="9.71"/>
    <col customWidth="1" min="23" max="23" width="20.57"/>
    <col customWidth="1" min="24" max="26" width="4.14"/>
    <col customWidth="1" min="27" max="27" width="5.14"/>
    <col customWidth="1" min="28" max="28" width="24.57"/>
    <col customWidth="1" min="29" max="29" width="4.14"/>
    <col customWidth="1" min="30" max="30" width="5.14"/>
    <col customWidth="1" min="31" max="32" width="4.14"/>
    <col customWidth="1" min="33" max="33" width="24.57"/>
    <col customWidth="1" min="34" max="36" width="4.14"/>
    <col customWidth="1" min="37" max="37" width="4.86"/>
    <col customWidth="1" min="38" max="38" width="24.57"/>
    <col customWidth="1" min="39" max="39" width="4.14"/>
    <col customWidth="1" min="40" max="40" width="4.57"/>
    <col customWidth="1" min="41" max="41" width="4.14"/>
  </cols>
  <sheetData>
    <row r="1">
      <c r="A1" s="8" t="s">
        <v>8</v>
      </c>
      <c r="B1" s="13"/>
      <c r="C1" s="13"/>
      <c r="D1" s="17">
        <f>countHyperlinks("E3:AO602", F3:AO602)</f>
        <v>742</v>
      </c>
      <c r="E1" s="19"/>
      <c r="F1" s="19"/>
      <c r="G1" s="21"/>
      <c r="H1" s="19"/>
      <c r="I1" s="19"/>
      <c r="J1" s="19"/>
      <c r="K1" s="21"/>
      <c r="L1" s="19"/>
      <c r="M1" s="19"/>
      <c r="N1" s="19"/>
      <c r="O1" s="19"/>
      <c r="P1" s="19"/>
      <c r="Q1" s="23"/>
      <c r="R1" s="25"/>
      <c r="S1" s="25"/>
      <c r="T1" s="26"/>
      <c r="U1" s="26"/>
      <c r="V1" s="26"/>
      <c r="W1" s="21"/>
      <c r="X1" s="19"/>
      <c r="Y1" s="19"/>
      <c r="Z1" s="19"/>
      <c r="AA1" s="19"/>
      <c r="AB1" s="23"/>
      <c r="AC1" s="26"/>
      <c r="AD1" s="26"/>
      <c r="AE1" s="26"/>
      <c r="AF1" s="26"/>
      <c r="AG1" s="21"/>
      <c r="AH1" s="19"/>
      <c r="AI1" s="19"/>
      <c r="AJ1" s="19"/>
      <c r="AK1" s="19"/>
      <c r="AL1" s="23"/>
      <c r="AM1" s="26"/>
      <c r="AN1" s="26"/>
      <c r="AO1" s="26"/>
    </row>
    <row r="2">
      <c r="A2" s="29" t="s">
        <v>35</v>
      </c>
      <c r="B2" s="31" t="s">
        <v>10</v>
      </c>
      <c r="C2" s="31" t="s">
        <v>11</v>
      </c>
      <c r="D2" s="33" t="s">
        <v>48</v>
      </c>
      <c r="F2" s="35"/>
      <c r="G2" s="33" t="s">
        <v>9</v>
      </c>
      <c r="J2" s="35"/>
      <c r="K2" s="33" t="s">
        <v>82</v>
      </c>
      <c r="P2" s="35"/>
      <c r="Q2" s="33" t="s">
        <v>86</v>
      </c>
      <c r="V2" s="35"/>
      <c r="W2" s="33" t="s">
        <v>91</v>
      </c>
      <c r="AA2" s="35"/>
      <c r="AB2" s="33" t="s">
        <v>96</v>
      </c>
      <c r="AF2" s="35"/>
      <c r="AG2" s="33" t="s">
        <v>100</v>
      </c>
      <c r="AK2" s="35"/>
      <c r="AL2" s="33" t="s">
        <v>104</v>
      </c>
    </row>
    <row r="3">
      <c r="A3" s="41" t="s">
        <v>108</v>
      </c>
      <c r="B3" s="42" t="s">
        <v>122</v>
      </c>
      <c r="C3" s="43" t="s">
        <v>128</v>
      </c>
      <c r="D3" s="22" t="s">
        <v>133</v>
      </c>
      <c r="E3" s="24"/>
      <c r="F3" s="44"/>
      <c r="G3" s="22" t="s">
        <v>14</v>
      </c>
      <c r="H3" s="24"/>
      <c r="I3" s="24"/>
      <c r="J3" s="44"/>
      <c r="K3" s="22" t="s">
        <v>145</v>
      </c>
      <c r="L3" s="47" t="str">
        <f>HYPERLINK("https://youtu.be/6s02MwoChjQ?t=4s","SYS")</f>
        <v>SYS</v>
      </c>
      <c r="M3" s="30" t="str">
        <f>HYPERLINK("https://www.youtube.com/watch?v=N3o8nF_JSf0","SUN")</f>
        <v>SUN</v>
      </c>
      <c r="N3" s="30" t="str">
        <f>HYPERLINK("https://www.youtube.com/watch?v=XP7EONIv8b8&amp;t=3s","SCO")</f>
        <v>SCO</v>
      </c>
      <c r="O3" s="30" t="str">
        <f>HYPERLINK("https://youtu.be/Sil0ePApVyw?t=70","CAM")</f>
        <v>CAM</v>
      </c>
      <c r="P3" s="50"/>
      <c r="Q3" s="22"/>
      <c r="R3" s="24"/>
      <c r="S3" s="24"/>
      <c r="T3" s="24"/>
      <c r="U3" s="24"/>
      <c r="V3" s="44"/>
      <c r="W3" s="22"/>
      <c r="X3" s="24"/>
      <c r="Y3" s="24"/>
      <c r="Z3" s="24"/>
      <c r="AA3" s="44"/>
      <c r="AB3" s="22"/>
      <c r="AC3" s="24"/>
      <c r="AD3" s="24"/>
      <c r="AE3" s="24"/>
      <c r="AF3" s="44"/>
      <c r="AG3" s="22"/>
      <c r="AH3" s="24"/>
      <c r="AI3" s="24"/>
      <c r="AJ3" s="24"/>
      <c r="AK3" s="44"/>
      <c r="AL3" s="22"/>
      <c r="AM3" s="24"/>
      <c r="AN3" s="24"/>
      <c r="AO3" s="24"/>
    </row>
    <row r="4">
      <c r="B4" s="42" t="s">
        <v>206</v>
      </c>
      <c r="C4" s="43" t="s">
        <v>208</v>
      </c>
      <c r="E4" s="24"/>
      <c r="F4" s="44"/>
      <c r="G4" s="22" t="s">
        <v>14</v>
      </c>
      <c r="H4" s="24"/>
      <c r="I4" s="24"/>
      <c r="J4" s="44"/>
      <c r="K4" s="51" t="s">
        <v>212</v>
      </c>
      <c r="L4" s="30" t="str">
        <f>HYPERLINK("https://youtu.be/6s02MwoChjQ?t=18s","SYS")</f>
        <v>SYS</v>
      </c>
      <c r="M4" s="30" t="str">
        <f>HYPERLINK("https://youtu.be/XP7EONIv8b8?t=18","SCO")</f>
        <v>SCO</v>
      </c>
      <c r="N4" s="30" t="str">
        <f>HYPERLINK("https://youtu.be/Sil0ePApVyw?t=83","CAM")</f>
        <v>CAM</v>
      </c>
      <c r="O4" s="52"/>
      <c r="P4" s="50"/>
      <c r="Q4" s="22"/>
      <c r="R4" s="24"/>
      <c r="S4" s="24"/>
      <c r="T4" s="24"/>
      <c r="U4" s="24"/>
      <c r="V4" s="44"/>
      <c r="W4" s="22"/>
      <c r="X4" s="24"/>
      <c r="Y4" s="24"/>
      <c r="Z4" s="24"/>
      <c r="AA4" s="44"/>
      <c r="AB4" s="22"/>
      <c r="AC4" s="24"/>
      <c r="AD4" s="24"/>
      <c r="AE4" s="24"/>
      <c r="AF4" s="44"/>
      <c r="AG4" s="22"/>
      <c r="AH4" s="24"/>
      <c r="AI4" s="24"/>
      <c r="AJ4" s="24"/>
      <c r="AK4" s="44"/>
      <c r="AL4" s="22"/>
      <c r="AM4" s="24"/>
      <c r="AN4" s="24"/>
      <c r="AO4" s="24"/>
    </row>
    <row r="5">
      <c r="B5" s="42" t="s">
        <v>244</v>
      </c>
      <c r="C5" s="43" t="s">
        <v>246</v>
      </c>
      <c r="E5" s="24"/>
      <c r="F5" s="44"/>
      <c r="G5" s="22" t="s">
        <v>14</v>
      </c>
      <c r="H5" s="24"/>
      <c r="I5" s="24"/>
      <c r="J5" s="44"/>
      <c r="K5" s="22" t="s">
        <v>249</v>
      </c>
      <c r="L5" s="30" t="str">
        <f>HYPERLINK("https://youtu.be/6s02MwoChjQ?t=32s","SYS")</f>
        <v>SYS</v>
      </c>
      <c r="M5" s="30" t="str">
        <f>HYPERLINK("https://www.youtube.com/watch?v=OOiCPcoGkVY","SUN")</f>
        <v>SUN</v>
      </c>
      <c r="N5" s="30" t="str">
        <f>HYPERLINK("https://youtu.be/XP7EONIv8b8?t=30","SCO")</f>
        <v>SCO</v>
      </c>
      <c r="O5" s="30" t="str">
        <f>HYPERLINK("https://youtu.be/Sil0ePApVyw?t=111","CAM")</f>
        <v>CAM</v>
      </c>
      <c r="P5" s="50"/>
      <c r="Q5" s="22"/>
      <c r="R5" s="24"/>
      <c r="S5" s="24"/>
      <c r="T5" s="24"/>
      <c r="U5" s="24"/>
      <c r="V5" s="44"/>
      <c r="W5" s="22"/>
      <c r="X5" s="24"/>
      <c r="Y5" s="24"/>
      <c r="Z5" s="24"/>
      <c r="AA5" s="44"/>
      <c r="AB5" s="22"/>
      <c r="AC5" s="24"/>
      <c r="AD5" s="24"/>
      <c r="AE5" s="24"/>
      <c r="AF5" s="44"/>
      <c r="AG5" s="22"/>
      <c r="AH5" s="24"/>
      <c r="AI5" s="24"/>
      <c r="AJ5" s="24"/>
      <c r="AK5" s="44"/>
      <c r="AL5" s="22"/>
      <c r="AM5" s="24"/>
      <c r="AN5" s="24"/>
      <c r="AO5" s="24"/>
    </row>
    <row r="6">
      <c r="B6" s="42" t="s">
        <v>282</v>
      </c>
      <c r="C6" s="43" t="s">
        <v>284</v>
      </c>
      <c r="E6" s="24"/>
      <c r="F6" s="44"/>
      <c r="G6" s="22" t="s">
        <v>14</v>
      </c>
      <c r="H6" s="24"/>
      <c r="I6" s="24"/>
      <c r="J6" s="44"/>
      <c r="K6" s="22" t="s">
        <v>249</v>
      </c>
      <c r="L6" s="30" t="str">
        <f>HYPERLINK("https://youtu.be/6s02MwoChjQ?t=1m11s","SYS")</f>
        <v>SYS</v>
      </c>
      <c r="M6" s="30" t="str">
        <f>HYPERLINK("https://www.youtube.com/watch?v=7NLf5cZtLBI","SUN")</f>
        <v>SUN</v>
      </c>
      <c r="N6" s="30" t="str">
        <f>HYPERLINK("https://youtu.be/XP7EONIv8b8?t=72","SCO")</f>
        <v>SCO</v>
      </c>
      <c r="O6" s="30" t="str">
        <f>HYPERLINK("https://youtu.be/Sil0ePApVyw?t=145","CAM")</f>
        <v>CAM</v>
      </c>
      <c r="P6" s="50"/>
      <c r="Q6" s="22" t="s">
        <v>307</v>
      </c>
      <c r="R6" s="30" t="str">
        <f>HYPERLINK("https://youtu.be/6s02MwoChjQ?t=2m1s","SYS")</f>
        <v>SYS</v>
      </c>
      <c r="S6" s="30" t="str">
        <f>HYPERLINK("https://youtu.be/XP7EONIv8b8?t=107","SCO")</f>
        <v>SCO</v>
      </c>
      <c r="T6" s="24"/>
      <c r="U6" s="24"/>
      <c r="V6" s="50"/>
      <c r="W6" s="22"/>
      <c r="X6" s="24"/>
      <c r="Y6" s="24"/>
      <c r="Z6" s="24"/>
      <c r="AA6" s="44"/>
      <c r="AB6" s="22"/>
      <c r="AC6" s="24"/>
      <c r="AD6" s="24"/>
      <c r="AE6" s="24"/>
      <c r="AF6" s="44"/>
      <c r="AG6" s="22"/>
      <c r="AH6" s="24"/>
      <c r="AI6" s="24"/>
      <c r="AJ6" s="24"/>
      <c r="AK6" s="44"/>
      <c r="AL6" s="22"/>
      <c r="AM6" s="24"/>
      <c r="AN6" s="24"/>
      <c r="AO6" s="24"/>
    </row>
    <row r="7">
      <c r="B7" s="42" t="s">
        <v>311</v>
      </c>
      <c r="C7" s="43" t="s">
        <v>312</v>
      </c>
      <c r="E7" s="24"/>
      <c r="F7" s="44"/>
      <c r="G7" s="22" t="s">
        <v>14</v>
      </c>
      <c r="H7" s="24"/>
      <c r="I7" s="24"/>
      <c r="J7" s="44"/>
      <c r="K7" s="22" t="s">
        <v>249</v>
      </c>
      <c r="L7" s="30" t="str">
        <f>HYPERLINK("https://youtu.be/6s02MwoChjQ?t=2m40s","SYS")</f>
        <v>SYS</v>
      </c>
      <c r="M7" s="30" t="str">
        <f>HYPERLINK("https://www.youtube.com/watch?v=R0TckG3hJTQ","SUN")</f>
        <v>SUN</v>
      </c>
      <c r="N7" s="30" t="str">
        <f>HYPERLINK("https://youtu.be/XP7EONIv8b8?t=157","SCO")</f>
        <v>SCO</v>
      </c>
      <c r="O7" s="30" t="str">
        <f>HYPERLINK("https://youtu.be/Sil0ePApVyw?t=184","CAM")</f>
        <v>CAM</v>
      </c>
      <c r="P7" s="50"/>
      <c r="Q7" s="22" t="s">
        <v>318</v>
      </c>
      <c r="R7" s="30" t="str">
        <f>HYPERLINK("https://youtu.be/6s02MwoChjQ?t=2m40s","SYS")</f>
        <v>SYS</v>
      </c>
      <c r="S7" s="24"/>
      <c r="T7" s="24"/>
      <c r="U7" s="24"/>
      <c r="V7" s="44"/>
      <c r="W7" s="22" t="s">
        <v>319</v>
      </c>
      <c r="X7" s="30" t="str">
        <f>HYPERLINK("https://youtu.be/6s02MwoChjQ?t=2m40s","SYS")</f>
        <v>SYS</v>
      </c>
      <c r="Y7" s="24"/>
      <c r="Z7" s="24"/>
      <c r="AA7" s="44"/>
      <c r="AB7" s="22"/>
      <c r="AC7" s="24"/>
      <c r="AD7" s="24"/>
      <c r="AE7" s="24"/>
      <c r="AF7" s="44"/>
      <c r="AG7" s="22"/>
      <c r="AH7" s="24"/>
      <c r="AI7" s="24"/>
      <c r="AJ7" s="24"/>
      <c r="AK7" s="44"/>
      <c r="AL7" s="22"/>
      <c r="AM7" s="24"/>
      <c r="AN7" s="24"/>
      <c r="AO7" s="24"/>
    </row>
    <row r="8">
      <c r="A8" s="41" t="s">
        <v>320</v>
      </c>
      <c r="B8" s="42" t="s">
        <v>321</v>
      </c>
      <c r="C8" s="43" t="s">
        <v>322</v>
      </c>
      <c r="D8" s="22" t="s">
        <v>133</v>
      </c>
      <c r="E8" s="24"/>
      <c r="F8" s="44"/>
      <c r="G8" s="22" t="s">
        <v>14</v>
      </c>
      <c r="H8" s="24"/>
      <c r="I8" s="24"/>
      <c r="J8" s="44"/>
      <c r="K8" s="22" t="s">
        <v>325</v>
      </c>
      <c r="L8" s="30" t="str">
        <f>HYPERLINK("https://youtu.be/ev-5_OmmYkk?t=4s","SYS")</f>
        <v>SYS</v>
      </c>
      <c r="M8" s="30" t="str">
        <f>HYPERLINK("https://youtu.be/Jc3spnunllM?t=4","SCO")</f>
        <v>SCO</v>
      </c>
      <c r="N8" s="52"/>
      <c r="O8" s="24"/>
      <c r="P8" s="50"/>
      <c r="Q8" s="22"/>
      <c r="R8" s="24"/>
      <c r="S8" s="24"/>
      <c r="T8" s="24"/>
      <c r="U8" s="24"/>
      <c r="V8" s="44"/>
      <c r="W8" s="22"/>
      <c r="X8" s="24"/>
      <c r="Y8" s="24"/>
      <c r="Z8" s="24"/>
      <c r="AA8" s="44"/>
      <c r="AB8" s="22"/>
      <c r="AC8" s="24"/>
      <c r="AD8" s="24"/>
      <c r="AE8" s="24"/>
      <c r="AF8" s="44"/>
      <c r="AG8" s="22"/>
      <c r="AH8" s="24"/>
      <c r="AI8" s="24"/>
      <c r="AJ8" s="24"/>
      <c r="AK8" s="44"/>
      <c r="AL8" s="22"/>
      <c r="AM8" s="24"/>
      <c r="AN8" s="24"/>
      <c r="AO8" s="24"/>
    </row>
    <row r="9">
      <c r="B9" s="42" t="s">
        <v>328</v>
      </c>
      <c r="C9" s="43" t="s">
        <v>329</v>
      </c>
      <c r="E9" s="24"/>
      <c r="F9" s="44"/>
      <c r="G9" s="22" t="s">
        <v>14</v>
      </c>
      <c r="H9" s="24"/>
      <c r="I9" s="24"/>
      <c r="J9" s="44"/>
      <c r="K9" s="22" t="s">
        <v>330</v>
      </c>
      <c r="L9" s="30" t="str">
        <f>HYPERLINK("https://youtu.be/ev-5_OmmYkk?t=22s","SYS")</f>
        <v>SYS</v>
      </c>
      <c r="M9" s="30" t="str">
        <f>HYPERLINK("https://www.youtube.com/watch?v=iEswSiBNL8I","SUN")</f>
        <v>SUN</v>
      </c>
      <c r="N9" s="30" t="str">
        <f>HYPERLINK("https://youtu.be/Jc3spnunllM?t=21","SCO")</f>
        <v>SCO</v>
      </c>
      <c r="O9" s="24"/>
      <c r="P9" s="50"/>
      <c r="Q9" s="22"/>
      <c r="R9" s="24"/>
      <c r="S9" s="24"/>
      <c r="T9" s="24"/>
      <c r="U9" s="24"/>
      <c r="V9" s="44"/>
      <c r="W9" s="22"/>
      <c r="X9" s="24"/>
      <c r="Y9" s="24"/>
      <c r="Z9" s="24"/>
      <c r="AA9" s="44"/>
      <c r="AB9" s="22"/>
      <c r="AC9" s="24"/>
      <c r="AD9" s="24"/>
      <c r="AE9" s="24"/>
      <c r="AF9" s="44"/>
      <c r="AG9" s="22"/>
      <c r="AH9" s="24"/>
      <c r="AI9" s="24"/>
      <c r="AJ9" s="24"/>
      <c r="AK9" s="44"/>
      <c r="AL9" s="22"/>
      <c r="AM9" s="24"/>
      <c r="AN9" s="24"/>
      <c r="AO9" s="24"/>
    </row>
    <row r="10">
      <c r="B10" s="42" t="s">
        <v>333</v>
      </c>
      <c r="C10" s="43" t="s">
        <v>334</v>
      </c>
      <c r="E10" s="24"/>
      <c r="F10" s="44"/>
      <c r="G10" s="22" t="s">
        <v>14</v>
      </c>
      <c r="H10" s="24"/>
      <c r="I10" s="24"/>
      <c r="J10" s="44"/>
      <c r="K10" s="22" t="s">
        <v>335</v>
      </c>
      <c r="L10" s="30" t="str">
        <f>HYPERLINK("https://youtu.be/ev-5_OmmYkk?t=52s","SYS")</f>
        <v>SYS</v>
      </c>
      <c r="M10" s="30" t="str">
        <f>HYPERLINK("https://www.youtube.com/watch?v=byPO2ASLMa0","SUN")</f>
        <v>SUN</v>
      </c>
      <c r="N10" s="30" t="str">
        <f>HYPERLINK("https://youtu.be/Jc3spnunllM?t=51","SCO")</f>
        <v>SCO</v>
      </c>
      <c r="O10" s="24"/>
      <c r="P10" s="50"/>
      <c r="Q10" s="22"/>
      <c r="R10" s="24"/>
      <c r="S10" s="24"/>
      <c r="T10" s="24"/>
      <c r="U10" s="24"/>
      <c r="V10" s="44"/>
      <c r="W10" s="22"/>
      <c r="X10" s="24"/>
      <c r="Y10" s="24"/>
      <c r="Z10" s="24"/>
      <c r="AA10" s="44"/>
      <c r="AB10" s="22"/>
      <c r="AC10" s="24"/>
      <c r="AD10" s="24"/>
      <c r="AE10" s="24"/>
      <c r="AF10" s="44"/>
      <c r="AG10" s="22"/>
      <c r="AH10" s="24"/>
      <c r="AI10" s="24"/>
      <c r="AJ10" s="24"/>
      <c r="AK10" s="44"/>
      <c r="AL10" s="22"/>
      <c r="AM10" s="24"/>
      <c r="AN10" s="24"/>
      <c r="AO10" s="24"/>
    </row>
    <row r="11">
      <c r="B11" s="42" t="s">
        <v>340</v>
      </c>
      <c r="C11" s="43" t="s">
        <v>341</v>
      </c>
      <c r="E11" s="24"/>
      <c r="F11" s="44"/>
      <c r="G11" s="22" t="s">
        <v>14</v>
      </c>
      <c r="H11" s="24"/>
      <c r="I11" s="24"/>
      <c r="J11" s="44"/>
      <c r="K11" s="22" t="s">
        <v>212</v>
      </c>
      <c r="L11" s="30" t="str">
        <f>HYPERLINK("https://youtu.be/ev-5_OmmYkk?t=1m38s","SYS")</f>
        <v>SYS</v>
      </c>
      <c r="M11" s="30" t="str">
        <f>HYPERLINK("https://youtu.be/Jc3spnunllM?t=108","SCO")</f>
        <v>SCO</v>
      </c>
      <c r="N11" s="52"/>
      <c r="O11" s="24"/>
      <c r="P11" s="50"/>
      <c r="Q11" s="22" t="s">
        <v>318</v>
      </c>
      <c r="R11" s="30" t="str">
        <f>HYPERLINK("https://youtu.be/ev-5_OmmYkk?t=1m38s","SYS")</f>
        <v>SYS</v>
      </c>
      <c r="S11" s="24"/>
      <c r="T11" s="24"/>
      <c r="U11" s="24"/>
      <c r="V11" s="44"/>
      <c r="W11" s="22" t="s">
        <v>345</v>
      </c>
      <c r="X11" s="30" t="str">
        <f>HYPERLINK("https://youtu.be/ev-5_OmmYkk?t=1m38s","SYS")</f>
        <v>SYS</v>
      </c>
      <c r="Y11" s="24"/>
      <c r="Z11" s="24"/>
      <c r="AA11" s="44"/>
      <c r="AB11" s="22" t="s">
        <v>348</v>
      </c>
      <c r="AC11" s="30" t="str">
        <f>HYPERLINK("https://youtu.be/ev-5_OmmYkk?t=2m","SYS")</f>
        <v>SYS</v>
      </c>
      <c r="AD11" s="30" t="str">
        <f>HYPERLINK("https://www.youtube.com/watch?v=GRmR0MTe-dE","SUN")</f>
        <v>SUN</v>
      </c>
      <c r="AE11" s="30" t="str">
        <f>HYPERLINK("https://youtu.be/Jc3spnunllM?t=132","SCO")</f>
        <v>SCO</v>
      </c>
      <c r="AF11" s="50"/>
      <c r="AG11" s="22"/>
      <c r="AH11" s="24"/>
      <c r="AI11" s="24"/>
      <c r="AJ11" s="24"/>
      <c r="AK11" s="44"/>
      <c r="AL11" s="22"/>
      <c r="AM11" s="24"/>
      <c r="AN11" s="24"/>
      <c r="AO11" s="24"/>
    </row>
    <row r="12">
      <c r="B12" s="42" t="s">
        <v>349</v>
      </c>
      <c r="C12" s="43" t="s">
        <v>350</v>
      </c>
      <c r="E12" s="24"/>
      <c r="F12" s="44"/>
      <c r="G12" s="22" t="s">
        <v>14</v>
      </c>
      <c r="H12" s="24"/>
      <c r="I12" s="24"/>
      <c r="J12" s="44"/>
      <c r="K12" s="22" t="s">
        <v>249</v>
      </c>
      <c r="L12" s="30" t="str">
        <f>HYPERLINK("https://youtu.be/ev-5_OmmYkk?t=2m22s","SYS")</f>
        <v>SYS</v>
      </c>
      <c r="M12" s="30" t="str">
        <f>HYPERLINK("https://www.youtube.com/watch?v=ry4X3NWJTy0","SUN")</f>
        <v>SUN</v>
      </c>
      <c r="N12" s="30" t="str">
        <f>HYPERLINK("https://youtu.be/Jc3spnunllM?t=154","SCO")</f>
        <v>SCO</v>
      </c>
      <c r="O12" s="24"/>
      <c r="P12" s="50"/>
      <c r="Q12" s="22" t="s">
        <v>353</v>
      </c>
      <c r="R12" s="30" t="str">
        <f>HYPERLINK("https://youtu.be/ev-5_OmmYkk?t=2m44s","SYS")</f>
        <v>SYS</v>
      </c>
      <c r="S12" s="30" t="str">
        <f>HYPERLINK("https://youtu.be/Jc3spnunllM?t=171","SCO")</f>
        <v>SCO</v>
      </c>
      <c r="T12" s="24"/>
      <c r="U12" s="24"/>
      <c r="V12" s="50"/>
      <c r="W12" s="22" t="s">
        <v>354</v>
      </c>
      <c r="X12" s="30" t="str">
        <f>HYPERLINK("https://youtu.be/ev-5_OmmYkk?t=2m57s","SYS")</f>
        <v>SYS</v>
      </c>
      <c r="Y12" s="30" t="str">
        <f>HYPERLINK("https://youtu.be/Jc3spnunllM?t=183","SCO")</f>
        <v>SCO</v>
      </c>
      <c r="Z12" s="24"/>
      <c r="AA12" s="50"/>
      <c r="AB12" s="22" t="s">
        <v>307</v>
      </c>
      <c r="AC12" s="30" t="str">
        <f>HYPERLINK("https://youtu.be/ev-5_OmmYkk?t=3m8s","SYS")</f>
        <v>SYS</v>
      </c>
      <c r="AD12" s="30" t="str">
        <f>HYPERLINK("https://youtu.be/Jc3spnunllM?t=193","SCO")</f>
        <v>SCO</v>
      </c>
      <c r="AE12" s="52"/>
      <c r="AF12" s="50"/>
      <c r="AG12" s="22"/>
      <c r="AH12" s="24"/>
      <c r="AI12" s="24"/>
      <c r="AJ12" s="24"/>
      <c r="AK12" s="44"/>
      <c r="AL12" s="22"/>
      <c r="AM12" s="24"/>
      <c r="AN12" s="24"/>
      <c r="AO12" s="24"/>
    </row>
    <row r="13">
      <c r="A13" s="41" t="s">
        <v>359</v>
      </c>
      <c r="B13" s="42" t="s">
        <v>360</v>
      </c>
      <c r="C13" s="43" t="s">
        <v>361</v>
      </c>
      <c r="D13" s="22" t="s">
        <v>133</v>
      </c>
      <c r="E13" s="24"/>
      <c r="F13" s="44"/>
      <c r="G13" s="22" t="s">
        <v>14</v>
      </c>
      <c r="H13" s="24"/>
      <c r="I13" s="24"/>
      <c r="J13" s="44"/>
      <c r="K13" s="22" t="s">
        <v>364</v>
      </c>
      <c r="L13" s="30" t="str">
        <f>HYPERLINK("https://youtu.be/OlqkDk7vNHQ?t=4s","SYS")</f>
        <v>SYS</v>
      </c>
      <c r="M13" s="30" t="str">
        <f>HYPERLINK("https://youtu.be/Vl4TjjJT4U0?t=4","SCO")</f>
        <v>SCO</v>
      </c>
      <c r="N13" s="52"/>
      <c r="O13" s="24"/>
      <c r="P13" s="50"/>
      <c r="Q13" s="22" t="s">
        <v>348</v>
      </c>
      <c r="R13" s="30" t="str">
        <f>HYPERLINK("https://youtu.be/OlqkDk7vNHQ?t=20s","SYS")</f>
        <v>SYS</v>
      </c>
      <c r="S13" s="30" t="str">
        <f>HYPERLINK("https://youtu.be/Vl4TjjJT4U0?t=24","SCO")</f>
        <v>SCO</v>
      </c>
      <c r="T13" s="30" t="str">
        <f>HYPERLINK("https://www.youtube.com/watch?v=PGHPaH7ts5E","SUN")</f>
        <v>SUN</v>
      </c>
      <c r="U13" s="52"/>
      <c r="V13" s="50"/>
      <c r="W13" s="22"/>
      <c r="X13" s="24"/>
      <c r="Y13" s="24"/>
      <c r="Z13" s="24"/>
      <c r="AA13" s="44"/>
      <c r="AB13" s="22"/>
      <c r="AC13" s="24"/>
      <c r="AD13" s="24"/>
      <c r="AE13" s="24"/>
      <c r="AF13" s="44"/>
      <c r="AG13" s="22"/>
      <c r="AH13" s="24"/>
      <c r="AI13" s="24"/>
      <c r="AJ13" s="24"/>
      <c r="AK13" s="44"/>
      <c r="AL13" s="22"/>
      <c r="AM13" s="24"/>
      <c r="AN13" s="24"/>
      <c r="AO13" s="24"/>
    </row>
    <row r="14">
      <c r="B14" s="42" t="s">
        <v>367</v>
      </c>
      <c r="C14" s="43" t="s">
        <v>368</v>
      </c>
      <c r="E14" s="24"/>
      <c r="F14" s="44"/>
      <c r="G14" s="22" t="s">
        <v>14</v>
      </c>
      <c r="H14" s="24"/>
      <c r="I14" s="24"/>
      <c r="J14" s="44"/>
      <c r="K14" s="22" t="s">
        <v>325</v>
      </c>
      <c r="L14" s="30" t="str">
        <f>HYPERLINK("https://youtu.be/OlqkDk7vNHQ?t=37s","SYS")</f>
        <v>SYS</v>
      </c>
      <c r="M14" s="30" t="str">
        <f>HYPERLINK("https://youtu.be/Vl4TjjJT4U0?t=42","SCO")</f>
        <v>SCO</v>
      </c>
      <c r="N14" s="52"/>
      <c r="O14" s="24"/>
      <c r="P14" s="50"/>
      <c r="Q14" s="22" t="s">
        <v>307</v>
      </c>
      <c r="R14" s="30" t="str">
        <f>HYPERLINK("https://youtu.be/OlqkDk7vNHQ?t=52s","SYS")</f>
        <v>SYS</v>
      </c>
      <c r="S14" s="30" t="str">
        <f>HYPERLINK("https://youtu.be/Vl4TjjJT4U0?t=62","SCO")</f>
        <v>SCO</v>
      </c>
      <c r="T14" s="30" t="str">
        <f>HYPERLINK("https://www.youtube.com/watch?v=PaSb_2lpRss","SUN")</f>
        <v>SUN</v>
      </c>
      <c r="U14" s="52"/>
      <c r="V14" s="50"/>
      <c r="W14" s="22"/>
      <c r="X14" s="24"/>
      <c r="Y14" s="24"/>
      <c r="Z14" s="24"/>
      <c r="AA14" s="44"/>
      <c r="AB14" s="22"/>
      <c r="AC14" s="24"/>
      <c r="AD14" s="24"/>
      <c r="AE14" s="24"/>
      <c r="AF14" s="44"/>
      <c r="AG14" s="22"/>
      <c r="AH14" s="24"/>
      <c r="AI14" s="24"/>
      <c r="AJ14" s="24"/>
      <c r="AK14" s="44"/>
      <c r="AL14" s="22"/>
      <c r="AM14" s="24"/>
      <c r="AN14" s="24"/>
      <c r="AO14" s="24"/>
    </row>
    <row r="15">
      <c r="B15" s="42" t="s">
        <v>369</v>
      </c>
      <c r="C15" s="43" t="s">
        <v>370</v>
      </c>
      <c r="E15" s="24"/>
      <c r="F15" s="44"/>
      <c r="G15" s="22" t="s">
        <v>14</v>
      </c>
      <c r="H15" s="24"/>
      <c r="I15" s="24"/>
      <c r="J15" s="44"/>
      <c r="K15" s="22" t="s">
        <v>145</v>
      </c>
      <c r="L15" s="30" t="str">
        <f>HYPERLINK("https://youtu.be/OlqkDk7vNHQ?t=1m10s","SYS")</f>
        <v>SYS</v>
      </c>
      <c r="M15" s="30" t="str">
        <f>HYPERLINK("https://www.youtube.com/watch?v=lgheHQbBhAk","SUN")</f>
        <v>SUN</v>
      </c>
      <c r="N15" s="30" t="str">
        <f>HYPERLINK("https://youtu.be/Vl4TjjJT4U0?t=84","SCO")</f>
        <v>SCO</v>
      </c>
      <c r="O15" s="24"/>
      <c r="P15" s="50"/>
      <c r="Q15" s="22"/>
      <c r="R15" s="24"/>
      <c r="S15" s="24"/>
      <c r="T15" s="24"/>
      <c r="U15" s="24"/>
      <c r="V15" s="44"/>
      <c r="W15" s="22"/>
      <c r="X15" s="24"/>
      <c r="Y15" s="24"/>
      <c r="Z15" s="24"/>
      <c r="AA15" s="44"/>
      <c r="AB15" s="22"/>
      <c r="AC15" s="24"/>
      <c r="AD15" s="24"/>
      <c r="AE15" s="24"/>
      <c r="AF15" s="44"/>
      <c r="AG15" s="22"/>
      <c r="AH15" s="24"/>
      <c r="AI15" s="24"/>
      <c r="AJ15" s="24"/>
      <c r="AK15" s="44"/>
      <c r="AL15" s="22"/>
      <c r="AM15" s="24"/>
      <c r="AN15" s="24"/>
      <c r="AO15" s="24"/>
    </row>
    <row r="16">
      <c r="B16" s="42" t="s">
        <v>371</v>
      </c>
      <c r="C16" s="43" t="s">
        <v>372</v>
      </c>
      <c r="E16" s="24"/>
      <c r="F16" s="44"/>
      <c r="G16" s="22" t="s">
        <v>14</v>
      </c>
      <c r="H16" s="24"/>
      <c r="I16" s="24"/>
      <c r="J16" s="44"/>
      <c r="K16" s="22" t="s">
        <v>325</v>
      </c>
      <c r="L16" s="30" t="str">
        <f>HYPERLINK("https://youtu.be/OlqkDk7vNHQ?t=1m29s","SYS")</f>
        <v>SYS</v>
      </c>
      <c r="M16" s="30" t="str">
        <f>HYPERLINK("https://www.youtube.com/watch?v=gEHDulZe1Lc","SUN")</f>
        <v>SUN</v>
      </c>
      <c r="N16" s="30" t="str">
        <f>HYPERLINK("https://youtu.be/Vl4TjjJT4U0?t=99","SCO")</f>
        <v>SCO</v>
      </c>
      <c r="O16" s="24"/>
      <c r="P16" s="50"/>
      <c r="Q16" s="22" t="s">
        <v>319</v>
      </c>
      <c r="R16" s="30" t="str">
        <f>HYPERLINK("https://youtu.be/OlqkDk7vNHQ?t=2m33s","SYS")</f>
        <v>SYS</v>
      </c>
      <c r="S16" s="30" t="str">
        <f>HYPERLINK("https://youtu.be/Vl4TjjJT4U0?t=164","SCO")</f>
        <v>SCO</v>
      </c>
      <c r="T16" s="24"/>
      <c r="U16" s="24"/>
      <c r="V16" s="50"/>
      <c r="W16" s="22"/>
      <c r="X16" s="24"/>
      <c r="Y16" s="24"/>
      <c r="Z16" s="24"/>
      <c r="AA16" s="44"/>
      <c r="AB16" s="22"/>
      <c r="AC16" s="24"/>
      <c r="AD16" s="24"/>
      <c r="AE16" s="24"/>
      <c r="AF16" s="44"/>
      <c r="AG16" s="22"/>
      <c r="AH16" s="24"/>
      <c r="AI16" s="24"/>
      <c r="AJ16" s="24"/>
      <c r="AK16" s="44"/>
      <c r="AL16" s="22"/>
      <c r="AM16" s="24"/>
      <c r="AN16" s="24"/>
      <c r="AO16" s="24"/>
    </row>
    <row r="17">
      <c r="B17" s="42" t="s">
        <v>374</v>
      </c>
      <c r="C17" s="43" t="s">
        <v>376</v>
      </c>
      <c r="E17" s="24"/>
      <c r="F17" s="44"/>
      <c r="G17" s="22" t="s">
        <v>14</v>
      </c>
      <c r="H17" s="24"/>
      <c r="I17" s="24"/>
      <c r="J17" s="44"/>
      <c r="K17" s="22" t="s">
        <v>249</v>
      </c>
      <c r="L17" s="30" t="str">
        <f>HYPERLINK("https://youtu.be/OlqkDk7vNHQ?t=2m57s","SYS")</f>
        <v>SYS</v>
      </c>
      <c r="M17" s="30" t="str">
        <f>HYPERLINK("https://youtu.be/Vl4TjjJT4U0?t=185","SCO")</f>
        <v>SCO</v>
      </c>
      <c r="N17" s="30" t="str">
        <f>HYPERLINK("https://www.youtube.com/watch?v=6ncUDD79HL8","AWE")</f>
        <v>AWE</v>
      </c>
      <c r="O17" s="52"/>
      <c r="P17" s="50"/>
      <c r="Q17" s="22" t="s">
        <v>318</v>
      </c>
      <c r="R17" s="30" t="str">
        <f>HYPERLINK("https://youtu.be/OlqkDk7vNHQ?t=2m57s","SYS")</f>
        <v>SYS</v>
      </c>
      <c r="S17" s="24"/>
      <c r="T17" s="24"/>
      <c r="U17" s="24"/>
      <c r="V17" s="44"/>
      <c r="W17" s="22"/>
      <c r="X17" s="24"/>
      <c r="Y17" s="24"/>
      <c r="Z17" s="24"/>
      <c r="AA17" s="44"/>
      <c r="AB17" s="22"/>
      <c r="AC17" s="24"/>
      <c r="AD17" s="24"/>
      <c r="AE17" s="24"/>
      <c r="AF17" s="44"/>
      <c r="AG17" s="22"/>
      <c r="AH17" s="24"/>
      <c r="AI17" s="24"/>
      <c r="AJ17" s="24"/>
      <c r="AK17" s="44"/>
      <c r="AL17" s="22"/>
      <c r="AM17" s="24"/>
      <c r="AN17" s="24"/>
      <c r="AO17" s="24"/>
    </row>
    <row r="18">
      <c r="A18" s="41" t="s">
        <v>378</v>
      </c>
      <c r="B18" s="42" t="s">
        <v>379</v>
      </c>
      <c r="C18" s="43" t="s">
        <v>380</v>
      </c>
      <c r="D18" s="22" t="s">
        <v>133</v>
      </c>
      <c r="E18" s="24"/>
      <c r="F18" s="44"/>
      <c r="G18" s="22" t="s">
        <v>14</v>
      </c>
      <c r="H18" s="24"/>
      <c r="I18" s="24"/>
      <c r="J18" s="44"/>
      <c r="K18" s="22" t="s">
        <v>145</v>
      </c>
      <c r="L18" s="30" t="str">
        <f>HYPERLINK("https://youtu.be/5GfZrg5pSdg?t=4s","SYS")</f>
        <v>SYS</v>
      </c>
      <c r="M18" s="30" t="str">
        <f>HYPERLINK("https://www.youtube.com/watch?v=pH-DIS5sBmE","SUN")</f>
        <v>SUN</v>
      </c>
      <c r="N18" s="30" t="str">
        <f>HYPERLINK("https://youtu.be/zJ0394sQKWc?t=4","SCO")</f>
        <v>SCO</v>
      </c>
      <c r="O18" s="24"/>
      <c r="P18" s="50"/>
      <c r="Q18" s="22"/>
      <c r="R18" s="24"/>
      <c r="S18" s="24"/>
      <c r="T18" s="24"/>
      <c r="U18" s="24"/>
      <c r="V18" s="44"/>
      <c r="W18" s="22"/>
      <c r="X18" s="24"/>
      <c r="Y18" s="24"/>
      <c r="Z18" s="24"/>
      <c r="AA18" s="44"/>
      <c r="AB18" s="22"/>
      <c r="AC18" s="24"/>
      <c r="AD18" s="24"/>
      <c r="AE18" s="24"/>
      <c r="AF18" s="44"/>
      <c r="AG18" s="22"/>
      <c r="AH18" s="24"/>
      <c r="AI18" s="24"/>
      <c r="AJ18" s="24"/>
      <c r="AK18" s="44"/>
      <c r="AL18" s="22"/>
      <c r="AM18" s="24"/>
      <c r="AN18" s="24"/>
      <c r="AO18" s="24"/>
    </row>
    <row r="19">
      <c r="B19" s="42" t="s">
        <v>381</v>
      </c>
      <c r="C19" s="43" t="s">
        <v>382</v>
      </c>
      <c r="E19" s="24"/>
      <c r="F19" s="44"/>
      <c r="G19" s="22" t="s">
        <v>14</v>
      </c>
      <c r="H19" s="24"/>
      <c r="I19" s="24"/>
      <c r="J19" s="44"/>
      <c r="K19" s="22" t="s">
        <v>364</v>
      </c>
      <c r="L19" s="30" t="str">
        <f>HYPERLINK("https://youtu.be/5GfZrg5pSdg?t=15s","SYS")</f>
        <v>SYS</v>
      </c>
      <c r="M19" s="30" t="str">
        <f>HYPERLINK("https://www.youtube.com/watch?v=Q0yJDTpF0uI","MAE")</f>
        <v>MAE</v>
      </c>
      <c r="N19" s="30" t="str">
        <f>HYPERLINK("https://youtu.be/zJ0394sQKWc?t=16","SCO")</f>
        <v>SCO</v>
      </c>
      <c r="O19" s="24"/>
      <c r="P19" s="50"/>
      <c r="Q19" s="22" t="s">
        <v>307</v>
      </c>
      <c r="R19" s="30" t="str">
        <f>HYPERLINK("https://youtu.be/5GfZrg5pSdg?t=39s","SYS")</f>
        <v>SYS</v>
      </c>
      <c r="S19" s="30" t="str">
        <f>HYPERLINK("https://youtu.be/zJ0394sQKWc?t=40","SCO")</f>
        <v>SCO</v>
      </c>
      <c r="T19" s="24"/>
      <c r="U19" s="24"/>
      <c r="V19" s="50"/>
      <c r="W19" s="22"/>
      <c r="X19" s="24"/>
      <c r="Y19" s="24"/>
      <c r="Z19" s="24"/>
      <c r="AA19" s="44"/>
      <c r="AB19" s="22"/>
      <c r="AC19" s="24"/>
      <c r="AD19" s="24"/>
      <c r="AE19" s="24"/>
      <c r="AF19" s="44"/>
      <c r="AG19" s="22"/>
      <c r="AH19" s="24"/>
      <c r="AI19" s="24"/>
      <c r="AJ19" s="24"/>
      <c r="AK19" s="44"/>
      <c r="AL19" s="22"/>
      <c r="AM19" s="24"/>
      <c r="AN19" s="24"/>
      <c r="AO19" s="24"/>
    </row>
    <row r="20">
      <c r="B20" s="42" t="s">
        <v>386</v>
      </c>
      <c r="C20" s="43" t="s">
        <v>387</v>
      </c>
      <c r="E20" s="24"/>
      <c r="F20" s="44"/>
      <c r="G20" s="22" t="s">
        <v>14</v>
      </c>
      <c r="H20" s="24"/>
      <c r="I20" s="24"/>
      <c r="J20" s="44"/>
      <c r="K20" s="22" t="s">
        <v>249</v>
      </c>
      <c r="L20" s="30" t="str">
        <f>HYPERLINK("https://youtu.be/5GfZrg5pSdg?t=1m8s","SYS")</f>
        <v>SYS</v>
      </c>
      <c r="M20" s="30" t="str">
        <f>HYPERLINK("https://youtu.be/zJ0394sQKWc?t=70","SCO")</f>
        <v>SCO</v>
      </c>
      <c r="N20" s="52"/>
      <c r="O20" s="24"/>
      <c r="P20" s="50"/>
      <c r="Q20" s="22" t="s">
        <v>318</v>
      </c>
      <c r="R20" s="30" t="str">
        <f>HYPERLINK("https://youtu.be/5GfZrg5pSdg?t=1m8s","SYS")</f>
        <v>SYS</v>
      </c>
      <c r="S20" s="24"/>
      <c r="T20" s="24"/>
      <c r="U20" s="24"/>
      <c r="V20" s="44"/>
      <c r="W20" s="22"/>
      <c r="X20" s="24"/>
      <c r="Y20" s="24"/>
      <c r="Z20" s="24"/>
      <c r="AA20" s="44"/>
      <c r="AB20" s="22"/>
      <c r="AC20" s="24"/>
      <c r="AD20" s="24"/>
      <c r="AE20" s="24"/>
      <c r="AF20" s="44"/>
      <c r="AG20" s="22"/>
      <c r="AH20" s="24"/>
      <c r="AI20" s="24"/>
      <c r="AJ20" s="24"/>
      <c r="AK20" s="44"/>
      <c r="AL20" s="22"/>
      <c r="AM20" s="24"/>
      <c r="AN20" s="24"/>
      <c r="AO20" s="24"/>
    </row>
    <row r="21">
      <c r="B21" s="42" t="s">
        <v>393</v>
      </c>
      <c r="C21" s="43" t="s">
        <v>394</v>
      </c>
      <c r="E21" s="24"/>
      <c r="F21" s="44"/>
      <c r="G21" s="22" t="s">
        <v>14</v>
      </c>
      <c r="H21" s="24"/>
      <c r="I21" s="24"/>
      <c r="J21" s="44"/>
      <c r="K21" s="22" t="s">
        <v>145</v>
      </c>
      <c r="L21" s="30" t="str">
        <f>HYPERLINK("https://youtu.be/5GfZrg5pSdg?t=1m45s","SYS")</f>
        <v>SYS</v>
      </c>
      <c r="M21" s="30" t="str">
        <f>HYPERLINK("https://www.youtube.com/watch?v=HZB7rKra8VE","HGB")</f>
        <v>HGB</v>
      </c>
      <c r="N21" s="30" t="str">
        <f>HYPERLINK("https://youtu.be/zJ0394sQKWc?t=101","SCO")</f>
        <v>SCO</v>
      </c>
      <c r="O21" s="52"/>
      <c r="P21" s="50"/>
      <c r="Q21" s="22" t="s">
        <v>319</v>
      </c>
      <c r="R21" s="30" t="str">
        <f>HYPERLINK("https://youtu.be/5GfZrg5pSdg?t=2m18s","SYS")</f>
        <v>SYS</v>
      </c>
      <c r="S21" s="30" t="str">
        <f>HYPERLINK("https://youtu.be/zJ0394sQKWc?t=132","SCO")</f>
        <v>SCO</v>
      </c>
      <c r="T21" s="30" t="str">
        <f>HYPERLINK("https://www.youtube.com/watch?v=AYNJJp4SbsI","HGB")</f>
        <v>HGB</v>
      </c>
      <c r="U21" s="52"/>
      <c r="V21" s="50"/>
      <c r="W21" s="22"/>
      <c r="X21" s="24"/>
      <c r="Y21" s="24"/>
      <c r="Z21" s="24"/>
      <c r="AA21" s="44"/>
      <c r="AB21" s="22"/>
      <c r="AC21" s="24"/>
      <c r="AD21" s="24"/>
      <c r="AE21" s="24"/>
      <c r="AF21" s="44"/>
      <c r="AG21" s="22"/>
      <c r="AH21" s="24"/>
      <c r="AI21" s="24"/>
      <c r="AJ21" s="24"/>
      <c r="AK21" s="44"/>
      <c r="AL21" s="22"/>
      <c r="AM21" s="24"/>
      <c r="AN21" s="24"/>
      <c r="AO21" s="24"/>
    </row>
    <row r="22">
      <c r="B22" s="42" t="s">
        <v>399</v>
      </c>
      <c r="C22" s="43" t="s">
        <v>400</v>
      </c>
      <c r="E22" s="24"/>
      <c r="F22" s="44"/>
      <c r="G22" s="22" t="s">
        <v>14</v>
      </c>
      <c r="H22" s="24"/>
      <c r="I22" s="24"/>
      <c r="J22" s="44"/>
      <c r="K22" s="22" t="s">
        <v>335</v>
      </c>
      <c r="L22" s="30" t="str">
        <f>HYPERLINK("https://youtu.be/5GfZrg5pSdg?t=3m51s","SYS")</f>
        <v>SYS</v>
      </c>
      <c r="M22" s="30" t="str">
        <f>HYPERLINK("https://youtu.be/zJ0394sQKWc?t=225","SCO")</f>
        <v>SCO</v>
      </c>
      <c r="N22" s="52"/>
      <c r="O22" s="24"/>
      <c r="P22" s="50"/>
      <c r="Q22" s="22"/>
      <c r="R22" s="24"/>
      <c r="S22" s="24"/>
      <c r="T22" s="24"/>
      <c r="U22" s="24"/>
      <c r="V22" s="44"/>
      <c r="W22" s="22"/>
      <c r="X22" s="24"/>
      <c r="Y22" s="24"/>
      <c r="Z22" s="24"/>
      <c r="AA22" s="44"/>
      <c r="AB22" s="22"/>
      <c r="AC22" s="24"/>
      <c r="AD22" s="24"/>
      <c r="AE22" s="24"/>
      <c r="AF22" s="44"/>
      <c r="AG22" s="22"/>
      <c r="AH22" s="24"/>
      <c r="AI22" s="24"/>
      <c r="AJ22" s="24"/>
      <c r="AK22" s="44"/>
      <c r="AL22" s="22"/>
      <c r="AM22" s="24"/>
      <c r="AN22" s="24"/>
      <c r="AO22" s="24"/>
    </row>
    <row r="23">
      <c r="A23" s="41" t="s">
        <v>403</v>
      </c>
      <c r="B23" s="42" t="s">
        <v>404</v>
      </c>
      <c r="C23" s="43" t="s">
        <v>405</v>
      </c>
      <c r="D23" s="22" t="s">
        <v>133</v>
      </c>
      <c r="E23" s="24"/>
      <c r="F23" s="44"/>
      <c r="G23" s="22" t="s">
        <v>14</v>
      </c>
      <c r="H23" s="24"/>
      <c r="I23" s="24"/>
      <c r="J23" s="44"/>
      <c r="K23" s="22" t="s">
        <v>212</v>
      </c>
      <c r="L23" s="30" t="str">
        <f>HYPERLINK("https://youtu.be/XWQszUtGPIU?t=4s","SYS")</f>
        <v>SYS</v>
      </c>
      <c r="M23" s="24"/>
      <c r="N23" s="24"/>
      <c r="O23" s="24"/>
      <c r="P23" s="44"/>
      <c r="Q23" s="22" t="s">
        <v>348</v>
      </c>
      <c r="R23" s="30" t="str">
        <f>HYPERLINK("https://youtu.be/XWQszUtGPIU?t=1m7s","SYS")</f>
        <v>SYS</v>
      </c>
      <c r="S23" s="52"/>
      <c r="T23" s="24"/>
      <c r="U23" s="24"/>
      <c r="V23" s="44"/>
      <c r="W23" s="22" t="s">
        <v>353</v>
      </c>
      <c r="X23" s="30" t="str">
        <f>HYPERLINK("https://youtu.be/XWQszUtGPIU?t=1m59s","SYS")</f>
        <v>SYS</v>
      </c>
      <c r="Y23" s="24"/>
      <c r="Z23" s="24"/>
      <c r="AA23" s="44"/>
      <c r="AB23" s="22" t="s">
        <v>307</v>
      </c>
      <c r="AC23" s="30" t="str">
        <f>HYPERLINK("https://youtu.be/XWQszUtGPIU?t=2m49s","SYS")</f>
        <v>SYS</v>
      </c>
      <c r="AD23" s="24"/>
      <c r="AE23" s="24"/>
      <c r="AF23" s="44"/>
      <c r="AG23" s="22"/>
      <c r="AH23" s="24"/>
      <c r="AI23" s="24"/>
      <c r="AJ23" s="24"/>
      <c r="AK23" s="44"/>
      <c r="AL23" s="22"/>
      <c r="AM23" s="24"/>
      <c r="AN23" s="24"/>
      <c r="AO23" s="24"/>
    </row>
    <row r="24">
      <c r="B24" s="42" t="s">
        <v>415</v>
      </c>
      <c r="C24" s="43" t="s">
        <v>416</v>
      </c>
      <c r="E24" s="24"/>
      <c r="F24" s="44"/>
      <c r="G24" s="22" t="s">
        <v>14</v>
      </c>
      <c r="H24" s="24"/>
      <c r="I24" s="24"/>
      <c r="J24" s="44"/>
      <c r="K24" s="22" t="s">
        <v>145</v>
      </c>
      <c r="L24" s="30" t="str">
        <f>HYPERLINK("https://youtu.be/XWQszUtGPIU?t=3m34s","SYS")</f>
        <v>SYS</v>
      </c>
      <c r="M24" s="24"/>
      <c r="N24" s="24"/>
      <c r="O24" s="24"/>
      <c r="P24" s="44"/>
      <c r="Q24" s="22"/>
      <c r="R24" s="24"/>
      <c r="S24" s="24"/>
      <c r="T24" s="24"/>
      <c r="U24" s="24"/>
      <c r="V24" s="44"/>
      <c r="W24" s="22"/>
      <c r="X24" s="24"/>
      <c r="Y24" s="24"/>
      <c r="Z24" s="24"/>
      <c r="AA24" s="44"/>
      <c r="AB24" s="22"/>
      <c r="AC24" s="24"/>
      <c r="AD24" s="24"/>
      <c r="AE24" s="24"/>
      <c r="AF24" s="44"/>
      <c r="AG24" s="22"/>
      <c r="AH24" s="24"/>
      <c r="AI24" s="24"/>
      <c r="AJ24" s="24"/>
      <c r="AK24" s="44"/>
      <c r="AL24" s="22"/>
      <c r="AM24" s="24"/>
      <c r="AN24" s="24"/>
      <c r="AO24" s="24"/>
    </row>
    <row r="25">
      <c r="B25" s="42" t="s">
        <v>418</v>
      </c>
      <c r="C25" s="43" t="s">
        <v>419</v>
      </c>
      <c r="E25" s="24"/>
      <c r="F25" s="44"/>
      <c r="G25" s="22" t="s">
        <v>14</v>
      </c>
      <c r="H25" s="24"/>
      <c r="I25" s="24"/>
      <c r="J25" s="44"/>
      <c r="K25" s="22" t="s">
        <v>420</v>
      </c>
      <c r="L25" s="30" t="str">
        <f>HYPERLINK("https://youtu.be/XWQszUtGPIU?t=3m52s","SYS")</f>
        <v>SYS</v>
      </c>
      <c r="M25" s="24"/>
      <c r="N25" s="24"/>
      <c r="O25" s="24"/>
      <c r="P25" s="44"/>
      <c r="Q25" s="22" t="s">
        <v>411</v>
      </c>
      <c r="R25" s="30" t="str">
        <f>HYPERLINK("https://youtu.be/XWQszUtGPIU?t=3m52s","SYS")</f>
        <v>SYS</v>
      </c>
      <c r="S25" s="52"/>
      <c r="T25" s="24"/>
      <c r="U25" s="24"/>
      <c r="V25" s="44"/>
      <c r="W25" s="22" t="s">
        <v>318</v>
      </c>
      <c r="X25" s="30" t="str">
        <f>HYPERLINK("https://youtu.be/XWQszUtGPIU?t=4m56s","SYS")</f>
        <v>SYS</v>
      </c>
      <c r="Y25" s="24"/>
      <c r="Z25" s="24"/>
      <c r="AA25" s="44"/>
      <c r="AB25" s="22" t="s">
        <v>319</v>
      </c>
      <c r="AC25" s="30" t="str">
        <f>HYPERLINK("https://youtu.be/XWQszUtGPIU?t=4m56s","SYS")</f>
        <v>SYS</v>
      </c>
      <c r="AD25" s="24"/>
      <c r="AE25" s="24"/>
      <c r="AF25" s="44"/>
      <c r="AG25" s="22" t="s">
        <v>348</v>
      </c>
      <c r="AH25" s="30" t="str">
        <f>HYPERLINK("https://youtu.be/XWQszUtGPIU?t=4m56s","SYS")</f>
        <v>SYS</v>
      </c>
      <c r="AI25" s="24"/>
      <c r="AJ25" s="24"/>
      <c r="AK25" s="44"/>
      <c r="AL25" s="22"/>
      <c r="AM25" s="24"/>
      <c r="AN25" s="24"/>
      <c r="AO25" s="24"/>
    </row>
    <row r="26">
      <c r="B26" s="42" t="s">
        <v>428</v>
      </c>
      <c r="C26" s="43" t="s">
        <v>429</v>
      </c>
      <c r="E26" s="24"/>
      <c r="F26" s="44"/>
      <c r="G26" s="22" t="s">
        <v>14</v>
      </c>
      <c r="H26" s="24"/>
      <c r="I26" s="24"/>
      <c r="J26" s="44"/>
      <c r="K26" s="22" t="s">
        <v>212</v>
      </c>
      <c r="L26" s="30" t="str">
        <f>HYPERLINK("https://youtu.be/XWQszUtGPIU?t=5m39s","SYS")</f>
        <v>SYS</v>
      </c>
      <c r="M26" s="24"/>
      <c r="N26" s="24"/>
      <c r="O26" s="24"/>
      <c r="P26" s="44"/>
      <c r="Q26" s="22"/>
      <c r="R26" s="24"/>
      <c r="S26" s="24"/>
      <c r="T26" s="24"/>
      <c r="U26" s="24"/>
      <c r="V26" s="44"/>
      <c r="W26" s="22"/>
      <c r="X26" s="24"/>
      <c r="Y26" s="24"/>
      <c r="Z26" s="24"/>
      <c r="AA26" s="44"/>
      <c r="AB26" s="22"/>
      <c r="AC26" s="24"/>
      <c r="AD26" s="24"/>
      <c r="AE26" s="24"/>
      <c r="AF26" s="44"/>
      <c r="AG26" s="22"/>
      <c r="AH26" s="24"/>
      <c r="AI26" s="24"/>
      <c r="AJ26" s="24"/>
      <c r="AK26" s="44"/>
      <c r="AL26" s="22"/>
      <c r="AM26" s="24"/>
      <c r="AN26" s="24"/>
      <c r="AO26" s="24"/>
    </row>
    <row r="27">
      <c r="B27" s="42" t="s">
        <v>430</v>
      </c>
      <c r="C27" s="43" t="s">
        <v>431</v>
      </c>
      <c r="E27" s="24"/>
      <c r="F27" s="44"/>
      <c r="G27" s="22" t="s">
        <v>14</v>
      </c>
      <c r="H27" s="24"/>
      <c r="I27" s="24"/>
      <c r="J27" s="44"/>
      <c r="K27" s="22" t="s">
        <v>145</v>
      </c>
      <c r="L27" s="30" t="str">
        <f>HYPERLINK("https://youtu.be/XWQszUtGPIU?t=6m15s","SYS")</f>
        <v>SYS</v>
      </c>
      <c r="M27" s="52"/>
      <c r="N27" s="24"/>
      <c r="O27" s="52"/>
      <c r="P27" s="44"/>
      <c r="Q27" s="22" t="s">
        <v>354</v>
      </c>
      <c r="R27" s="30" t="str">
        <f>HYPERLINK("https://youtu.be/XWQszUtGPIU?t=6m15s","SYS")</f>
        <v>SYS</v>
      </c>
      <c r="S27" s="52"/>
      <c r="T27" s="52"/>
      <c r="U27" s="52"/>
      <c r="V27" s="44"/>
      <c r="W27" s="22" t="s">
        <v>435</v>
      </c>
      <c r="X27" s="30" t="str">
        <f>HYPERLINK("https://youtu.be/XWQszUtGPIU?t=7m21s","SYS")</f>
        <v>SYS</v>
      </c>
      <c r="Y27" s="52"/>
      <c r="Z27" s="52"/>
      <c r="AA27" s="44"/>
      <c r="AB27" s="22" t="s">
        <v>353</v>
      </c>
      <c r="AC27" s="30" t="str">
        <f>HYPERLINK("https://youtu.be/XWQszUtGPIU?t=8m29s","SYS")</f>
        <v>SYS</v>
      </c>
      <c r="AD27" s="24"/>
      <c r="AE27" s="24"/>
      <c r="AF27" s="44"/>
      <c r="AG27" s="22" t="s">
        <v>319</v>
      </c>
      <c r="AH27" s="30" t="str">
        <f>HYPERLINK("https://youtu.be/XWQszUtGPIU?t=9m35s","SYS")</f>
        <v>SYS</v>
      </c>
      <c r="AI27" s="24"/>
      <c r="AJ27" s="24"/>
      <c r="AK27" s="44"/>
      <c r="AL27" s="22" t="s">
        <v>442</v>
      </c>
      <c r="AM27" s="30" t="str">
        <f>HYPERLINK("https://youtu.be/XWQszUtGPIU?t=9m35s","SYS")</f>
        <v>SYS</v>
      </c>
      <c r="AN27" s="24"/>
      <c r="AO27" s="24"/>
    </row>
    <row r="28">
      <c r="A28" s="41" t="s">
        <v>444</v>
      </c>
      <c r="B28" s="42" t="s">
        <v>446</v>
      </c>
      <c r="C28" s="43" t="s">
        <v>447</v>
      </c>
      <c r="D28" s="22" t="s">
        <v>133</v>
      </c>
      <c r="E28" s="24"/>
      <c r="F28" s="44"/>
      <c r="G28" s="22" t="s">
        <v>14</v>
      </c>
      <c r="H28" s="24"/>
      <c r="I28" s="24"/>
      <c r="J28" s="44"/>
      <c r="K28" s="22" t="s">
        <v>249</v>
      </c>
      <c r="L28" s="30" t="str">
        <f>HYPERLINK("https://youtu.be/Di6De6Vft5k?t=4s","SYS")</f>
        <v>SYS</v>
      </c>
      <c r="M28" s="30" t="str">
        <f>HYPERLINK("https://www.youtube.com/watch?v=QJuuERHdS9I","SUN")</f>
        <v>SUN</v>
      </c>
      <c r="N28" s="30" t="str">
        <f>HYPERLINK("https://youtu.be/sGo7vpnBCAE?t=4","SCO")</f>
        <v>SCO</v>
      </c>
      <c r="O28" s="30" t="str">
        <f>HYPERLINK("https://youtu.be/8x3sa4ktKMk?t=22","CAM")</f>
        <v>CAM</v>
      </c>
      <c r="P28" s="50"/>
      <c r="Q28" s="22" t="s">
        <v>318</v>
      </c>
      <c r="R28" s="30" t="str">
        <f>HYPERLINK("https://youtu.be/Di6De6Vft5k?t=4s","SYS")</f>
        <v>SYS</v>
      </c>
      <c r="S28" s="30" t="str">
        <f>HYPERLINK("https://www.youtube.com/watch?v=cQR49SKIyCI","SUN")</f>
        <v>SUN</v>
      </c>
      <c r="T28" s="52"/>
      <c r="U28" s="52"/>
      <c r="V28" s="44"/>
      <c r="W28" s="22" t="s">
        <v>319</v>
      </c>
      <c r="X28" s="30" t="str">
        <f>HYPERLINK("https://youtu.be/Di6De6Vft5k?t=4s","SYS")</f>
        <v>SYS</v>
      </c>
      <c r="Y28" s="30" t="str">
        <f>HYPERLINK("https://www.youtube.com/watch?v=x7E9Tnibmy0","SUN")</f>
        <v>SUN</v>
      </c>
      <c r="Z28" s="52"/>
      <c r="AA28" s="44"/>
      <c r="AB28" s="22"/>
      <c r="AC28" s="24"/>
      <c r="AD28" s="24"/>
      <c r="AE28" s="24"/>
      <c r="AF28" s="44"/>
      <c r="AG28" s="22"/>
      <c r="AH28" s="24"/>
      <c r="AI28" s="24"/>
      <c r="AJ28" s="24"/>
      <c r="AK28" s="44"/>
      <c r="AL28" s="22"/>
      <c r="AM28" s="24"/>
      <c r="AN28" s="24"/>
      <c r="AO28" s="24"/>
    </row>
    <row r="29">
      <c r="B29" s="42" t="s">
        <v>457</v>
      </c>
      <c r="C29" s="43" t="s">
        <v>459</v>
      </c>
      <c r="E29" s="24"/>
      <c r="F29" s="44"/>
      <c r="G29" s="22" t="s">
        <v>14</v>
      </c>
      <c r="H29" s="24"/>
      <c r="I29" s="24"/>
      <c r="J29" s="44"/>
      <c r="K29" s="22" t="s">
        <v>249</v>
      </c>
      <c r="L29" s="30" t="str">
        <f>HYPERLINK("https://youtu.be/Di6De6Vft5k?t=28s","SYS")</f>
        <v>SYS</v>
      </c>
      <c r="M29" s="30" t="str">
        <f>HYPERLINK("https://www.youtube.com/watch?v=iP2gxU66Hy8","SUN")</f>
        <v>SUN</v>
      </c>
      <c r="N29" s="30" t="str">
        <f>HYPERLINK("https://youtu.be/sGo7vpnBCAE?t=26","SCO")</f>
        <v>SCO</v>
      </c>
      <c r="O29" s="30" t="str">
        <f>HYPERLINK("https://youtu.be/8x3sa4ktKMk?t=81","CAM")</f>
        <v>CAM</v>
      </c>
      <c r="P29" s="50"/>
      <c r="Q29" s="22" t="s">
        <v>318</v>
      </c>
      <c r="R29" s="30" t="str">
        <f>HYPERLINK("https://youtu.be/Di6De6Vft5k?t=28s","SYS")</f>
        <v>SYS</v>
      </c>
      <c r="S29" s="52"/>
      <c r="T29" s="24"/>
      <c r="U29" s="24"/>
      <c r="V29" s="44"/>
      <c r="W29" s="22" t="s">
        <v>319</v>
      </c>
      <c r="X29" s="30" t="str">
        <f>HYPERLINK("https://youtu.be/Di6De6Vft5k?t=28s","SYS")</f>
        <v>SYS</v>
      </c>
      <c r="Y29" s="24"/>
      <c r="Z29" s="24"/>
      <c r="AA29" s="44"/>
      <c r="AB29" s="22"/>
      <c r="AC29" s="24"/>
      <c r="AD29" s="24"/>
      <c r="AE29" s="24"/>
      <c r="AF29" s="44"/>
      <c r="AG29" s="22"/>
      <c r="AH29" s="24"/>
      <c r="AI29" s="24"/>
      <c r="AJ29" s="24"/>
      <c r="AK29" s="44"/>
      <c r="AL29" s="22"/>
      <c r="AM29" s="24"/>
      <c r="AN29" s="24"/>
      <c r="AO29" s="24"/>
    </row>
    <row r="30">
      <c r="B30" s="42" t="s">
        <v>468</v>
      </c>
      <c r="C30" s="43" t="s">
        <v>469</v>
      </c>
      <c r="E30" s="24"/>
      <c r="F30" s="44"/>
      <c r="G30" s="22" t="s">
        <v>14</v>
      </c>
      <c r="H30" s="24"/>
      <c r="I30" s="24"/>
      <c r="J30" s="44"/>
      <c r="K30" s="22" t="s">
        <v>473</v>
      </c>
      <c r="L30" s="30" t="str">
        <f>HYPERLINK("https://youtu.be/Di6De6Vft5k?t=1m12s","SYS")</f>
        <v>SYS</v>
      </c>
      <c r="M30" s="30" t="str">
        <f>HYPERLINK("https://youtu.be/sGo7vpnBCAE?t=66","SCO")</f>
        <v>SCO</v>
      </c>
      <c r="N30" s="30" t="str">
        <f>HYPERLINK("https://youtu.be/8x3sa4ktKMk?t=147","CAM")</f>
        <v>CAM</v>
      </c>
      <c r="O30" s="24"/>
      <c r="P30" s="50"/>
      <c r="Q30" s="22"/>
      <c r="R30" s="24"/>
      <c r="S30" s="24"/>
      <c r="T30" s="24"/>
      <c r="U30" s="24"/>
      <c r="V30" s="44"/>
      <c r="W30" s="22"/>
      <c r="X30" s="24"/>
      <c r="Y30" s="24"/>
      <c r="Z30" s="24"/>
      <c r="AA30" s="44"/>
      <c r="AB30" s="22"/>
      <c r="AC30" s="24"/>
      <c r="AD30" s="24"/>
      <c r="AE30" s="24"/>
      <c r="AF30" s="44"/>
      <c r="AG30" s="22"/>
      <c r="AH30" s="24"/>
      <c r="AI30" s="24"/>
      <c r="AJ30" s="24"/>
      <c r="AK30" s="44"/>
      <c r="AL30" s="22"/>
      <c r="AM30" s="24"/>
      <c r="AN30" s="24"/>
      <c r="AO30" s="24"/>
    </row>
    <row r="31">
      <c r="B31" s="42" t="s">
        <v>478</v>
      </c>
      <c r="C31" s="43" t="s">
        <v>480</v>
      </c>
      <c r="E31" s="24"/>
      <c r="F31" s="44"/>
      <c r="G31" s="22" t="s">
        <v>14</v>
      </c>
      <c r="H31" s="24"/>
      <c r="I31" s="24"/>
      <c r="J31" s="44"/>
      <c r="K31" s="22" t="s">
        <v>335</v>
      </c>
      <c r="L31" s="30" t="str">
        <f>HYPERLINK("https://youtu.be/Di6De6Vft5k?t=1m38s","SYS")</f>
        <v>SYS</v>
      </c>
      <c r="M31" s="30" t="str">
        <f>HYPERLINK("https://www.youtube.com/watch?v=Wuy1HVXl_o8","SUN")</f>
        <v>SUN</v>
      </c>
      <c r="N31" s="30" t="str">
        <f>HYPERLINK("https://youtu.be/sGo7vpnBCAE?t=96","SCO")</f>
        <v>SCO</v>
      </c>
      <c r="O31" s="30" t="str">
        <f>HYPERLINK("https://youtu.be/8x3sa4ktKMk?t=195","CAM")</f>
        <v>CAM</v>
      </c>
      <c r="P31" s="50"/>
      <c r="Q31" s="22"/>
      <c r="R31" s="24"/>
      <c r="S31" s="24"/>
      <c r="T31" s="24"/>
      <c r="U31" s="24"/>
      <c r="V31" s="44"/>
      <c r="W31" s="22"/>
      <c r="X31" s="24"/>
      <c r="Y31" s="24"/>
      <c r="Z31" s="24"/>
      <c r="AA31" s="44"/>
      <c r="AB31" s="22"/>
      <c r="AC31" s="24"/>
      <c r="AD31" s="24"/>
      <c r="AE31" s="24"/>
      <c r="AF31" s="44"/>
      <c r="AG31" s="22"/>
      <c r="AH31" s="24"/>
      <c r="AI31" s="24"/>
      <c r="AJ31" s="24"/>
      <c r="AK31" s="44"/>
      <c r="AL31" s="22"/>
      <c r="AM31" s="24"/>
      <c r="AN31" s="24"/>
      <c r="AO31" s="24"/>
    </row>
    <row r="32">
      <c r="B32" s="42" t="s">
        <v>492</v>
      </c>
      <c r="C32" s="43" t="s">
        <v>493</v>
      </c>
      <c r="E32" s="24"/>
      <c r="F32" s="44"/>
      <c r="G32" s="22" t="s">
        <v>14</v>
      </c>
      <c r="H32" s="24"/>
      <c r="I32" s="24"/>
      <c r="J32" s="44"/>
      <c r="K32" s="22" t="s">
        <v>494</v>
      </c>
      <c r="L32" s="30" t="str">
        <f>HYPERLINK("https://youtu.be/Di6De6Vft5k?t=2m1s","SYS")</f>
        <v>SYS</v>
      </c>
      <c r="M32" s="30" t="str">
        <f>HYPERLINK("https://youtu.be/sGo7vpnBCAE?t=119","SCO")</f>
        <v>SCO</v>
      </c>
      <c r="N32" s="52"/>
      <c r="O32" s="24"/>
      <c r="P32" s="50"/>
      <c r="Q32" s="22" t="s">
        <v>318</v>
      </c>
      <c r="R32" s="30" t="str">
        <f>HYPERLINK("https://youtu.be/Di6De6Vft5k?t=3m11s","SYS")</f>
        <v>SYS</v>
      </c>
      <c r="S32" s="52"/>
      <c r="T32" s="24"/>
      <c r="U32" s="24"/>
      <c r="V32" s="44"/>
      <c r="W32" s="22" t="s">
        <v>353</v>
      </c>
      <c r="X32" s="30" t="str">
        <f>HYPERLINK("https://youtu.be/Di6De6Vft5k?t=2m36s","SYS")</f>
        <v>SYS</v>
      </c>
      <c r="Y32" s="30" t="str">
        <f>HYPERLINK("https://youtu.be/sGo7vpnBCAE?t=168","SCO")</f>
        <v>SCO</v>
      </c>
      <c r="Z32" s="24"/>
      <c r="AA32" s="50"/>
      <c r="AB32" s="22" t="s">
        <v>500</v>
      </c>
      <c r="AC32" s="30" t="str">
        <f>HYPERLINK("https://youtu.be/Di6De6Vft5k?t=3m11s","SYS")</f>
        <v>SYS</v>
      </c>
      <c r="AD32" s="30" t="str">
        <f>HYPERLINK("https://www.youtube.com/watch?v=4C_l3fHOlqA","SUN")</f>
        <v>SUN</v>
      </c>
      <c r="AE32" s="30" t="str">
        <f>HYPERLINK("https://youtu.be/8x3sa4ktKMk?t=237","CAM")</f>
        <v>CAM</v>
      </c>
      <c r="AF32" s="71" t="str">
        <f>HYPERLINK("https://youtu.be/sGo7vpnBCAE?t=202","SCO")</f>
        <v>SCO</v>
      </c>
      <c r="AG32" s="22"/>
      <c r="AH32" s="24"/>
      <c r="AI32" s="24"/>
      <c r="AJ32" s="24"/>
      <c r="AK32" s="44"/>
      <c r="AL32" s="22"/>
      <c r="AM32" s="24"/>
      <c r="AN32" s="24"/>
      <c r="AO32" s="24"/>
    </row>
    <row r="33">
      <c r="A33" s="41" t="s">
        <v>454</v>
      </c>
      <c r="B33" s="42" t="s">
        <v>509</v>
      </c>
      <c r="C33" s="43" t="s">
        <v>510</v>
      </c>
      <c r="D33" s="22" t="s">
        <v>133</v>
      </c>
      <c r="E33" s="24"/>
      <c r="F33" s="44"/>
      <c r="G33" s="22" t="s">
        <v>14</v>
      </c>
      <c r="H33" s="24"/>
      <c r="I33" s="24"/>
      <c r="J33" s="44"/>
      <c r="K33" s="22" t="s">
        <v>212</v>
      </c>
      <c r="L33" s="30" t="str">
        <f>HYPERLINK("https://youtu.be/O4JgPEfht3A?t=4s","SYS")</f>
        <v>SYS</v>
      </c>
      <c r="M33" s="30" t="str">
        <f>HYPERLINK("https://youtu.be/-tMfGLViD7E?t=4","SCO")</f>
        <v>SCO</v>
      </c>
      <c r="N33" s="52"/>
      <c r="O33" s="24"/>
      <c r="P33" s="50"/>
      <c r="Q33" s="22" t="s">
        <v>318</v>
      </c>
      <c r="R33" s="30" t="str">
        <f>HYPERLINK("https://youtu.be/O4JgPEfht3A?t=4s","SYS")</f>
        <v>SYS</v>
      </c>
      <c r="S33" s="52"/>
      <c r="T33" s="24"/>
      <c r="U33" s="24"/>
      <c r="V33" s="44"/>
      <c r="W33" s="22"/>
      <c r="X33" s="24"/>
      <c r="Y33" s="24"/>
      <c r="Z33" s="24"/>
      <c r="AA33" s="44"/>
      <c r="AB33" s="22"/>
      <c r="AC33" s="24"/>
      <c r="AD33" s="24"/>
      <c r="AE33" s="24"/>
      <c r="AF33" s="44"/>
      <c r="AG33" s="22"/>
      <c r="AH33" s="24"/>
      <c r="AI33" s="24"/>
      <c r="AJ33" s="24"/>
      <c r="AK33" s="44"/>
      <c r="AL33" s="22"/>
      <c r="AM33" s="24"/>
      <c r="AN33" s="24"/>
      <c r="AO33" s="24"/>
    </row>
    <row r="34">
      <c r="B34" s="42" t="s">
        <v>515</v>
      </c>
      <c r="C34" s="43" t="s">
        <v>516</v>
      </c>
      <c r="E34" s="24"/>
      <c r="F34" s="44"/>
      <c r="G34" s="22" t="s">
        <v>14</v>
      </c>
      <c r="H34" s="24"/>
      <c r="I34" s="24"/>
      <c r="J34" s="44"/>
      <c r="K34" s="22" t="s">
        <v>335</v>
      </c>
      <c r="L34" s="30" t="str">
        <f>HYPERLINK("https://youtu.be/O4JgPEfht3A?t=33s","SYS")</f>
        <v>SYS</v>
      </c>
      <c r="M34" s="30" t="str">
        <f>HYPERLINK("https://youtu.be/-tMfGLViD7E?t=44","SCO")</f>
        <v>SCO</v>
      </c>
      <c r="N34" s="52"/>
      <c r="O34" s="24"/>
      <c r="P34" s="50"/>
      <c r="Q34" s="22" t="s">
        <v>318</v>
      </c>
      <c r="R34" s="30" t="str">
        <f>HYPERLINK("https://youtu.be/O4JgPEfht3A?t=33s","SYS")</f>
        <v>SYS</v>
      </c>
      <c r="S34" s="30" t="str">
        <f>HYPERLINK("https://youtu.be/-tMfGLViD7E?t=44","SCO")</f>
        <v>SCO</v>
      </c>
      <c r="T34" s="24"/>
      <c r="U34" s="24"/>
      <c r="V34" s="50"/>
      <c r="W34" s="22"/>
      <c r="X34" s="24"/>
      <c r="Y34" s="24"/>
      <c r="Z34" s="24"/>
      <c r="AA34" s="44"/>
      <c r="AB34" s="22"/>
      <c r="AC34" s="24"/>
      <c r="AD34" s="24"/>
      <c r="AE34" s="24"/>
      <c r="AF34" s="44"/>
      <c r="AG34" s="22"/>
      <c r="AH34" s="24"/>
      <c r="AI34" s="24"/>
      <c r="AJ34" s="24"/>
      <c r="AK34" s="44"/>
      <c r="AL34" s="22"/>
      <c r="AM34" s="24"/>
      <c r="AN34" s="24"/>
      <c r="AO34" s="24"/>
    </row>
    <row r="35">
      <c r="B35" s="42" t="s">
        <v>519</v>
      </c>
      <c r="C35" s="43" t="s">
        <v>520</v>
      </c>
      <c r="E35" s="24"/>
      <c r="F35" s="44"/>
      <c r="G35" s="22" t="s">
        <v>14</v>
      </c>
      <c r="H35" s="24"/>
      <c r="I35" s="24"/>
      <c r="J35" s="44"/>
      <c r="K35" s="22" t="s">
        <v>249</v>
      </c>
      <c r="L35" s="30" t="str">
        <f>HYPERLINK("https://youtu.be/O4JgPEfht3A?t=56s","SYS")</f>
        <v>SYS</v>
      </c>
      <c r="M35" s="30" t="str">
        <f>HYPERLINK("https://youtu.be/-tMfGLViD7E?t=69","SCO")</f>
        <v>SCO</v>
      </c>
      <c r="N35" s="52"/>
      <c r="O35" s="24"/>
      <c r="P35" s="50"/>
      <c r="Q35" s="22"/>
      <c r="R35" s="24"/>
      <c r="S35" s="24"/>
      <c r="T35" s="24"/>
      <c r="U35" s="24"/>
      <c r="V35" s="44"/>
      <c r="W35" s="22"/>
      <c r="X35" s="24"/>
      <c r="Y35" s="24"/>
      <c r="Z35" s="24"/>
      <c r="AA35" s="44"/>
      <c r="AB35" s="22"/>
      <c r="AC35" s="24"/>
      <c r="AD35" s="24"/>
      <c r="AE35" s="24"/>
      <c r="AF35" s="44"/>
      <c r="AG35" s="22"/>
      <c r="AH35" s="24"/>
      <c r="AI35" s="24"/>
      <c r="AJ35" s="24"/>
      <c r="AK35" s="44"/>
      <c r="AL35" s="22"/>
      <c r="AM35" s="24"/>
      <c r="AN35" s="24"/>
      <c r="AO35" s="24"/>
    </row>
    <row r="36">
      <c r="B36" s="42" t="s">
        <v>527</v>
      </c>
      <c r="C36" s="43" t="s">
        <v>529</v>
      </c>
      <c r="E36" s="24"/>
      <c r="F36" s="44"/>
      <c r="G36" s="22" t="s">
        <v>14</v>
      </c>
      <c r="H36" s="24"/>
      <c r="I36" s="24"/>
      <c r="J36" s="44"/>
      <c r="K36" s="22" t="s">
        <v>249</v>
      </c>
      <c r="L36" s="30" t="str">
        <f>HYPERLINK("https://youtu.be/O4JgPEfht3A?t=1m15s","SYS")</f>
        <v>SYS</v>
      </c>
      <c r="M36" s="30" t="str">
        <f>HYPERLINK("https://youtu.be/-tMfGLViD7E?t=94","SCO")</f>
        <v>SCO</v>
      </c>
      <c r="N36" s="52"/>
      <c r="O36" s="24"/>
      <c r="P36" s="50"/>
      <c r="Q36" s="22" t="s">
        <v>318</v>
      </c>
      <c r="R36" s="30" t="str">
        <f>HYPERLINK("https://youtu.be/O4JgPEfht3A?t=1m15s","SYS")</f>
        <v>SYS</v>
      </c>
      <c r="S36" s="52"/>
      <c r="T36" s="24"/>
      <c r="U36" s="24"/>
      <c r="V36" s="44"/>
      <c r="W36" s="22" t="s">
        <v>319</v>
      </c>
      <c r="X36" s="30" t="str">
        <f>HYPERLINK("https://youtu.be/O4JgPEfht3A?t=1m15s","SYS")</f>
        <v>SYS</v>
      </c>
      <c r="Y36" s="24"/>
      <c r="Z36" s="24"/>
      <c r="AA36" s="44"/>
      <c r="AB36" s="22"/>
      <c r="AC36" s="24"/>
      <c r="AD36" s="24"/>
      <c r="AE36" s="24"/>
      <c r="AF36" s="44"/>
      <c r="AG36" s="22"/>
      <c r="AH36" s="24"/>
      <c r="AI36" s="24"/>
      <c r="AJ36" s="24"/>
      <c r="AK36" s="44"/>
      <c r="AL36" s="22"/>
      <c r="AM36" s="24"/>
      <c r="AN36" s="24"/>
      <c r="AO36" s="24"/>
    </row>
    <row r="37">
      <c r="B37" s="42" t="s">
        <v>535</v>
      </c>
      <c r="C37" s="43" t="s">
        <v>536</v>
      </c>
      <c r="E37" s="24"/>
      <c r="F37" s="44"/>
      <c r="G37" s="22" t="s">
        <v>14</v>
      </c>
      <c r="H37" s="24"/>
      <c r="I37" s="24"/>
      <c r="J37" s="44"/>
      <c r="K37" s="22" t="s">
        <v>423</v>
      </c>
      <c r="L37" s="30" t="str">
        <f>HYPERLINK("https://youtu.be/O4JgPEfht3A?t=2m10s","SYS")</f>
        <v>SYS</v>
      </c>
      <c r="M37" s="30" t="str">
        <f>HYPERLINK("https://youtu.be/-tMfGLViD7E?t=154","SCO")</f>
        <v>SCO</v>
      </c>
      <c r="N37" s="52"/>
      <c r="O37" s="24"/>
      <c r="P37" s="50"/>
      <c r="Q37" s="22" t="s">
        <v>319</v>
      </c>
      <c r="R37" s="30" t="str">
        <f>HYPERLINK("https://youtu.be/O4JgPEfht3A?t=2m10s","SYS")</f>
        <v>SYS</v>
      </c>
      <c r="S37" s="30" t="str">
        <f>HYPERLINK("https://www.youtube.com/watch?v=Sj1aoQsjkG0","SUN")</f>
        <v>SUN</v>
      </c>
      <c r="T37" s="52"/>
      <c r="U37" s="52"/>
      <c r="V37" s="44"/>
      <c r="W37" s="22"/>
      <c r="X37" s="24"/>
      <c r="Y37" s="24"/>
      <c r="Z37" s="24"/>
      <c r="AA37" s="44"/>
      <c r="AB37" s="22"/>
      <c r="AC37" s="24"/>
      <c r="AD37" s="24"/>
      <c r="AE37" s="24"/>
      <c r="AF37" s="44"/>
      <c r="AG37" s="22"/>
      <c r="AH37" s="24"/>
      <c r="AI37" s="24"/>
      <c r="AJ37" s="24"/>
      <c r="AK37" s="44"/>
      <c r="AL37" s="22"/>
      <c r="AM37" s="24"/>
      <c r="AN37" s="24"/>
      <c r="AO37" s="24"/>
    </row>
    <row r="38">
      <c r="A38" s="41" t="s">
        <v>470</v>
      </c>
      <c r="B38" s="42" t="s">
        <v>545</v>
      </c>
      <c r="C38" s="43" t="s">
        <v>546</v>
      </c>
      <c r="D38" s="22" t="s">
        <v>133</v>
      </c>
      <c r="E38" s="24"/>
      <c r="F38" s="44"/>
      <c r="G38" s="22" t="s">
        <v>14</v>
      </c>
      <c r="H38" s="30" t="str">
        <f>HYPERLINK("https://www.youtube.com/watch?v=72E_A_iAbhI","SUN")</f>
        <v>SUN</v>
      </c>
      <c r="I38" s="24"/>
      <c r="J38" s="44"/>
      <c r="K38" s="22" t="s">
        <v>249</v>
      </c>
      <c r="L38" s="30" t="str">
        <f>HYPERLINK("https://youtu.be/f0XdP2bFkoI?t=4s","SYS")</f>
        <v>SYS</v>
      </c>
      <c r="M38" s="30" t="str">
        <f>HYPERLINK("https://youtu.be/_utJI8afobw?t=5","SCO")</f>
        <v>SCO</v>
      </c>
      <c r="N38" s="52"/>
      <c r="O38" s="24"/>
      <c r="P38" s="50"/>
      <c r="Q38" s="22" t="s">
        <v>318</v>
      </c>
      <c r="R38" s="30" t="str">
        <f>HYPERLINK("https://youtu.be/f0XdP2bFkoI?t=4s","SYS")</f>
        <v>SYS</v>
      </c>
      <c r="S38" s="52"/>
      <c r="T38" s="24"/>
      <c r="U38" s="24"/>
      <c r="V38" s="44"/>
      <c r="W38" s="22"/>
      <c r="X38" s="24"/>
      <c r="Y38" s="24"/>
      <c r="Z38" s="24"/>
      <c r="AA38" s="44"/>
      <c r="AB38" s="22"/>
      <c r="AC38" s="24"/>
      <c r="AD38" s="24"/>
      <c r="AE38" s="24"/>
      <c r="AF38" s="44"/>
      <c r="AG38" s="22"/>
      <c r="AH38" s="24"/>
      <c r="AI38" s="24"/>
      <c r="AJ38" s="24"/>
      <c r="AK38" s="44"/>
      <c r="AL38" s="22"/>
      <c r="AM38" s="24"/>
      <c r="AN38" s="24"/>
      <c r="AO38" s="24"/>
    </row>
    <row r="39">
      <c r="B39" s="42" t="s">
        <v>551</v>
      </c>
      <c r="C39" s="43" t="s">
        <v>552</v>
      </c>
      <c r="E39" s="24"/>
      <c r="F39" s="44"/>
      <c r="G39" s="22" t="s">
        <v>14</v>
      </c>
      <c r="H39" s="24"/>
      <c r="I39" s="24"/>
      <c r="J39" s="44"/>
      <c r="K39" s="22" t="s">
        <v>212</v>
      </c>
      <c r="L39" s="30" t="str">
        <f>HYPERLINK("https://youtu.be/f0XdP2bFkoI?t=30s","SYS")</f>
        <v>SYS</v>
      </c>
      <c r="M39" s="30" t="str">
        <f>HYPERLINK("https://youtu.be/_utJI8afobw?t=22","SCO")</f>
        <v>SCO</v>
      </c>
      <c r="N39" s="52"/>
      <c r="O39" s="24"/>
      <c r="P39" s="50"/>
      <c r="Q39" s="22" t="s">
        <v>318</v>
      </c>
      <c r="R39" s="30" t="str">
        <f>HYPERLINK("https://youtu.be/f0XdP2bFkoI?t=30s","SYS")</f>
        <v>SYS</v>
      </c>
      <c r="S39" s="52"/>
      <c r="T39" s="24"/>
      <c r="U39" s="24"/>
      <c r="V39" s="44"/>
      <c r="W39" s="22" t="s">
        <v>345</v>
      </c>
      <c r="X39" s="30" t="str">
        <f>HYPERLINK("https://youtu.be/f0XdP2bFkoI?t=30s","SYS")</f>
        <v>SYS</v>
      </c>
      <c r="Y39" s="24"/>
      <c r="Z39" s="24"/>
      <c r="AA39" s="44"/>
      <c r="AB39" s="22"/>
      <c r="AC39" s="24"/>
      <c r="AD39" s="24"/>
      <c r="AE39" s="24"/>
      <c r="AF39" s="44"/>
      <c r="AG39" s="22"/>
      <c r="AH39" s="24"/>
      <c r="AI39" s="24"/>
      <c r="AJ39" s="24"/>
      <c r="AK39" s="44"/>
      <c r="AL39" s="22"/>
      <c r="AM39" s="24"/>
      <c r="AN39" s="24"/>
      <c r="AO39" s="24"/>
    </row>
    <row r="40">
      <c r="B40" s="42" t="s">
        <v>561</v>
      </c>
      <c r="C40" s="43" t="s">
        <v>564</v>
      </c>
      <c r="E40" s="24"/>
      <c r="F40" s="44"/>
      <c r="G40" s="22" t="s">
        <v>14</v>
      </c>
      <c r="H40" s="30" t="str">
        <f>HYPERLINK("https://www.youtube.com/watch?v=lTWTWlajYbM","SUN")</f>
        <v>SUN</v>
      </c>
      <c r="I40" s="24"/>
      <c r="J40" s="44"/>
      <c r="K40" s="22" t="s">
        <v>249</v>
      </c>
      <c r="L40" s="30" t="str">
        <f>HYPERLINK("https://youtu.be/f0XdP2bFkoI?t=54s","SYS")</f>
        <v>SYS</v>
      </c>
      <c r="M40" s="30" t="str">
        <f>HYPERLINK("https://youtu.be/_utJI8afobw?t=50","SCO")</f>
        <v>SCO</v>
      </c>
      <c r="N40" s="52"/>
      <c r="O40" s="24"/>
      <c r="P40" s="50"/>
      <c r="Q40" s="22" t="s">
        <v>354</v>
      </c>
      <c r="R40" s="30" t="str">
        <f>HYPERLINK("https://youtu.be/f0XdP2bFkoI?t=1m23s","SYS")</f>
        <v>SYS</v>
      </c>
      <c r="S40" s="30" t="str">
        <f>HYPERLINK("https://youtu.be/_utJI8afobw?t=80","SCO")</f>
        <v>SCO</v>
      </c>
      <c r="T40" s="24"/>
      <c r="U40" s="24"/>
      <c r="V40" s="50"/>
      <c r="W40" s="22"/>
      <c r="X40" s="24"/>
      <c r="Y40" s="24"/>
      <c r="Z40" s="24"/>
      <c r="AA40" s="44"/>
      <c r="AB40" s="22"/>
      <c r="AC40" s="24"/>
      <c r="AD40" s="24"/>
      <c r="AE40" s="24"/>
      <c r="AF40" s="44"/>
      <c r="AG40" s="22"/>
      <c r="AH40" s="24"/>
      <c r="AI40" s="24"/>
      <c r="AJ40" s="24"/>
      <c r="AK40" s="44"/>
      <c r="AL40" s="22"/>
      <c r="AM40" s="24"/>
      <c r="AN40" s="24"/>
      <c r="AO40" s="24"/>
    </row>
    <row r="41">
      <c r="B41" s="42" t="s">
        <v>570</v>
      </c>
      <c r="C41" s="43" t="s">
        <v>572</v>
      </c>
      <c r="E41" s="24"/>
      <c r="F41" s="44"/>
      <c r="G41" s="22" t="s">
        <v>14</v>
      </c>
      <c r="H41" s="24"/>
      <c r="I41" s="24"/>
      <c r="J41" s="44"/>
      <c r="K41" s="22" t="s">
        <v>335</v>
      </c>
      <c r="L41" s="30" t="str">
        <f>HYPERLINK("https://youtu.be/f0XdP2bFkoI?t=1m45s","SYS")</f>
        <v>SYS</v>
      </c>
      <c r="M41" s="24"/>
      <c r="N41" s="24"/>
      <c r="O41" s="24"/>
      <c r="P41" s="44"/>
      <c r="Q41" s="22" t="s">
        <v>318</v>
      </c>
      <c r="R41" s="30" t="str">
        <f>HYPERLINK("https://youtu.be/f0XdP2bFkoI?t=1m45s","SYS")</f>
        <v>SYS</v>
      </c>
      <c r="S41" s="52"/>
      <c r="T41" s="24"/>
      <c r="U41" s="24"/>
      <c r="V41" s="44"/>
      <c r="W41" s="22" t="s">
        <v>348</v>
      </c>
      <c r="X41" s="30" t="str">
        <f>HYPERLINK("https://youtu.be/f0XdP2bFkoI?t=1m45s","SYS")</f>
        <v>SYS</v>
      </c>
      <c r="Y41" s="30" t="str">
        <f>HYPERLINK("https://youtu.be/_utJI8afobw?t=97","SCO")</f>
        <v>SCO</v>
      </c>
      <c r="Z41" s="24"/>
      <c r="AA41" s="50"/>
      <c r="AB41" s="22"/>
      <c r="AC41" s="24"/>
      <c r="AD41" s="24"/>
      <c r="AE41" s="24"/>
      <c r="AF41" s="44"/>
      <c r="AG41" s="22"/>
      <c r="AH41" s="24"/>
      <c r="AI41" s="24"/>
      <c r="AJ41" s="24"/>
      <c r="AK41" s="44"/>
      <c r="AL41" s="22"/>
      <c r="AM41" s="24"/>
      <c r="AN41" s="24"/>
      <c r="AO41" s="24"/>
    </row>
    <row r="42">
      <c r="B42" s="42" t="s">
        <v>581</v>
      </c>
      <c r="C42" s="43" t="s">
        <v>584</v>
      </c>
      <c r="E42" s="24"/>
      <c r="F42" s="44"/>
      <c r="G42" s="22" t="s">
        <v>14</v>
      </c>
      <c r="H42" s="24"/>
      <c r="I42" s="24"/>
      <c r="J42" s="44"/>
      <c r="K42" s="22" t="s">
        <v>586</v>
      </c>
      <c r="L42" s="30" t="str">
        <f>HYPERLINK("https://youtu.be/f0XdP2bFkoI?t=3m19s","SYS")</f>
        <v>SYS</v>
      </c>
      <c r="M42" s="30" t="str">
        <f>HYPERLINK("https://youtu.be/_utJI8afobw?t=190","SCO")</f>
        <v>SCO</v>
      </c>
      <c r="N42" s="52"/>
      <c r="O42" s="24"/>
      <c r="P42" s="50"/>
      <c r="Q42" s="22" t="s">
        <v>318</v>
      </c>
      <c r="R42" s="30" t="str">
        <f>HYPERLINK("https://youtu.be/f0XdP2bFkoI?t=4m17s","SYS")</f>
        <v>SYS</v>
      </c>
      <c r="S42" s="52"/>
      <c r="T42" s="24"/>
      <c r="U42" s="24"/>
      <c r="V42" s="44"/>
      <c r="W42" s="22" t="s">
        <v>437</v>
      </c>
      <c r="X42" s="30" t="str">
        <f>HYPERLINK("https://youtu.be/f0XdP2bFkoI?t=3m52s","SYS")</f>
        <v>SYS</v>
      </c>
      <c r="Y42" s="24"/>
      <c r="Z42" s="24"/>
      <c r="AA42" s="44"/>
      <c r="AB42" s="22" t="s">
        <v>435</v>
      </c>
      <c r="AC42" s="30" t="str">
        <f>HYPERLINK("https://youtu.be/f0XdP2bFkoI?t=3m52s","SYS")</f>
        <v>SYS</v>
      </c>
      <c r="AD42" s="30" t="str">
        <f>HYPERLINK("https://youtu.be/_utJI8afobw?t=218","SCO")</f>
        <v>SCO</v>
      </c>
      <c r="AE42" s="52"/>
      <c r="AF42" s="50"/>
      <c r="AG42" s="22" t="s">
        <v>597</v>
      </c>
      <c r="AH42" s="30" t="str">
        <f>HYPERLINK("https://youtu.be/f0XdP2bFkoI?t=4m17s","SYS")</f>
        <v>SYS</v>
      </c>
      <c r="AI42" s="30" t="str">
        <f>HYPERLINK("https://youtu.be/_utJI8afobw?t=244","SCO")</f>
        <v>SCO</v>
      </c>
      <c r="AJ42" s="24"/>
      <c r="AK42" s="50"/>
      <c r="AL42" s="22"/>
      <c r="AM42" s="24"/>
      <c r="AN42" s="24"/>
      <c r="AO42" s="24"/>
    </row>
    <row r="43">
      <c r="A43" s="41" t="s">
        <v>479</v>
      </c>
      <c r="B43" s="42" t="s">
        <v>599</v>
      </c>
      <c r="C43" s="43" t="s">
        <v>600</v>
      </c>
      <c r="D43" s="22" t="s">
        <v>133</v>
      </c>
      <c r="E43" s="24"/>
      <c r="F43" s="44"/>
      <c r="G43" s="22" t="s">
        <v>14</v>
      </c>
      <c r="H43" s="24"/>
      <c r="I43" s="24"/>
      <c r="J43" s="44"/>
      <c r="K43" s="22" t="s">
        <v>593</v>
      </c>
      <c r="L43" s="24"/>
      <c r="M43" s="24"/>
      <c r="N43" s="24"/>
      <c r="O43" s="24"/>
      <c r="P43" s="44"/>
      <c r="Q43" s="22" t="s">
        <v>604</v>
      </c>
      <c r="R43" s="24"/>
      <c r="S43" s="24"/>
      <c r="T43" s="24"/>
      <c r="U43" s="24"/>
      <c r="V43" s="44"/>
      <c r="W43" s="22"/>
      <c r="X43" s="24"/>
      <c r="Y43" s="24"/>
      <c r="Z43" s="24"/>
      <c r="AA43" s="44"/>
      <c r="AB43" s="22"/>
      <c r="AC43" s="24"/>
      <c r="AD43" s="24"/>
      <c r="AE43" s="24"/>
      <c r="AF43" s="44"/>
      <c r="AG43" s="22"/>
      <c r="AH43" s="24"/>
      <c r="AI43" s="24"/>
      <c r="AJ43" s="24"/>
      <c r="AK43" s="44"/>
      <c r="AL43" s="22"/>
      <c r="AM43" s="24"/>
      <c r="AN43" s="24"/>
      <c r="AO43" s="24"/>
    </row>
    <row r="44">
      <c r="B44" s="42" t="s">
        <v>608</v>
      </c>
      <c r="C44" s="43" t="s">
        <v>609</v>
      </c>
      <c r="E44" s="24"/>
      <c r="F44" s="44"/>
      <c r="G44" s="22" t="s">
        <v>14</v>
      </c>
      <c r="H44" s="24"/>
      <c r="I44" s="24"/>
      <c r="J44" s="44"/>
      <c r="K44" s="22" t="s">
        <v>249</v>
      </c>
      <c r="L44" s="30" t="str">
        <f t="shared" ref="L44:L45" si="1">HYPERLINK("https://www.youtube.com/watch?v=l1p_duE197A","HGB")</f>
        <v>HGB</v>
      </c>
      <c r="M44" s="52"/>
      <c r="N44" s="52"/>
      <c r="O44" s="52"/>
      <c r="P44" s="44"/>
      <c r="Q44" s="22" t="s">
        <v>353</v>
      </c>
      <c r="R44" s="24"/>
      <c r="S44" s="24"/>
      <c r="T44" s="24"/>
      <c r="U44" s="24"/>
      <c r="V44" s="44"/>
      <c r="W44" s="22"/>
      <c r="X44" s="24"/>
      <c r="Y44" s="24"/>
      <c r="Z44" s="24"/>
      <c r="AA44" s="44"/>
      <c r="AB44" s="22"/>
      <c r="AC44" s="24"/>
      <c r="AD44" s="24"/>
      <c r="AE44" s="24"/>
      <c r="AF44" s="44"/>
      <c r="AG44" s="22"/>
      <c r="AH44" s="24"/>
      <c r="AI44" s="24"/>
      <c r="AJ44" s="24"/>
      <c r="AK44" s="44"/>
      <c r="AL44" s="22"/>
      <c r="AM44" s="24"/>
      <c r="AN44" s="24"/>
      <c r="AO44" s="24"/>
    </row>
    <row r="45">
      <c r="B45" s="42" t="s">
        <v>613</v>
      </c>
      <c r="C45" s="43" t="s">
        <v>614</v>
      </c>
      <c r="E45" s="24"/>
      <c r="F45" s="44"/>
      <c r="G45" s="22" t="s">
        <v>14</v>
      </c>
      <c r="H45" s="24"/>
      <c r="I45" s="24"/>
      <c r="J45" s="44"/>
      <c r="K45" s="22" t="s">
        <v>249</v>
      </c>
      <c r="L45" s="30" t="str">
        <f t="shared" si="1"/>
        <v>HGB</v>
      </c>
      <c r="M45" s="24"/>
      <c r="N45" s="24"/>
      <c r="O45" s="24"/>
      <c r="P45" s="50"/>
      <c r="Q45" s="22"/>
      <c r="R45" s="24"/>
      <c r="S45" s="24"/>
      <c r="T45" s="24"/>
      <c r="U45" s="24"/>
      <c r="V45" s="44"/>
      <c r="W45" s="22"/>
      <c r="X45" s="24"/>
      <c r="Y45" s="24"/>
      <c r="Z45" s="24"/>
      <c r="AA45" s="44"/>
      <c r="AB45" s="22"/>
      <c r="AC45" s="24"/>
      <c r="AD45" s="24"/>
      <c r="AE45" s="24"/>
      <c r="AF45" s="44"/>
      <c r="AG45" s="22"/>
      <c r="AH45" s="24"/>
      <c r="AI45" s="24"/>
      <c r="AJ45" s="24"/>
      <c r="AK45" s="44"/>
      <c r="AL45" s="22"/>
      <c r="AM45" s="24"/>
      <c r="AN45" s="24"/>
      <c r="AO45" s="24"/>
    </row>
    <row r="46">
      <c r="B46" s="42" t="s">
        <v>617</v>
      </c>
      <c r="C46" s="43" t="s">
        <v>618</v>
      </c>
      <c r="E46" s="24"/>
      <c r="F46" s="44"/>
      <c r="G46" s="22" t="s">
        <v>14</v>
      </c>
      <c r="H46" s="30" t="str">
        <f>HYPERLINK("https://www.youtube.com/playlist?list=PLbVGARhZL4D1ujw1Wh9bSC8rDobjF7j51","Playlist")</f>
        <v>Playlist</v>
      </c>
      <c r="J46" s="50"/>
      <c r="K46" s="22" t="s">
        <v>619</v>
      </c>
      <c r="L46" s="24"/>
      <c r="M46" s="24"/>
      <c r="N46" s="24"/>
      <c r="O46" s="24"/>
      <c r="P46" s="44"/>
      <c r="Q46" s="22" t="s">
        <v>319</v>
      </c>
      <c r="R46" s="30" t="str">
        <f>HYPERLINK("https://www.youtube.com/watch?v=6k8A00mQCKo","GEA")</f>
        <v>GEA</v>
      </c>
      <c r="S46" s="52"/>
      <c r="T46" s="52"/>
      <c r="U46" s="52"/>
      <c r="V46" s="50"/>
      <c r="W46" s="22"/>
      <c r="X46" s="24"/>
      <c r="Y46" s="24"/>
      <c r="Z46" s="24"/>
      <c r="AA46" s="44"/>
      <c r="AB46" s="22"/>
      <c r="AC46" s="24"/>
      <c r="AD46" s="24"/>
      <c r="AE46" s="24"/>
      <c r="AF46" s="44"/>
      <c r="AG46" s="22"/>
      <c r="AH46" s="24"/>
      <c r="AI46" s="24"/>
      <c r="AJ46" s="24"/>
      <c r="AK46" s="44"/>
      <c r="AL46" s="22"/>
      <c r="AM46" s="24"/>
      <c r="AN46" s="24"/>
      <c r="AO46" s="24"/>
    </row>
    <row r="47">
      <c r="B47" s="42" t="s">
        <v>622</v>
      </c>
      <c r="C47" s="43" t="s">
        <v>623</v>
      </c>
      <c r="E47" s="24"/>
      <c r="F47" s="44"/>
      <c r="G47" s="22" t="s">
        <v>14</v>
      </c>
      <c r="H47" s="24"/>
      <c r="I47" s="24"/>
      <c r="J47" s="44"/>
      <c r="K47" s="22" t="s">
        <v>145</v>
      </c>
      <c r="L47" s="24"/>
      <c r="M47" s="24"/>
      <c r="N47" s="24"/>
      <c r="O47" s="24"/>
      <c r="P47" s="44"/>
      <c r="Q47" s="22" t="s">
        <v>345</v>
      </c>
      <c r="R47" s="24"/>
      <c r="S47" s="24"/>
      <c r="T47" s="24"/>
      <c r="U47" s="24"/>
      <c r="V47" s="44"/>
      <c r="W47" s="22" t="s">
        <v>307</v>
      </c>
      <c r="X47" s="24"/>
      <c r="Y47" s="24"/>
      <c r="Z47" s="24"/>
      <c r="AA47" s="44"/>
      <c r="AB47" s="22"/>
      <c r="AC47" s="24"/>
      <c r="AD47" s="24"/>
      <c r="AE47" s="24"/>
      <c r="AF47" s="44"/>
      <c r="AG47" s="22"/>
      <c r="AH47" s="24"/>
      <c r="AI47" s="24"/>
      <c r="AJ47" s="24"/>
      <c r="AK47" s="44"/>
      <c r="AL47" s="22"/>
      <c r="AM47" s="24"/>
      <c r="AN47" s="24"/>
      <c r="AO47" s="24"/>
    </row>
    <row r="48">
      <c r="A48" s="41" t="s">
        <v>501</v>
      </c>
      <c r="B48" s="42" t="s">
        <v>631</v>
      </c>
      <c r="C48" s="43" t="s">
        <v>632</v>
      </c>
      <c r="D48" s="22" t="s">
        <v>133</v>
      </c>
      <c r="E48" s="24"/>
      <c r="F48" s="44"/>
      <c r="G48" s="22" t="s">
        <v>14</v>
      </c>
      <c r="H48" s="24"/>
      <c r="I48" s="24"/>
      <c r="J48" s="44"/>
      <c r="K48" s="22" t="s">
        <v>249</v>
      </c>
      <c r="L48" s="30" t="str">
        <f>HYPERLINK("https://youtu.be/XhtlYwr1qR4?t=5","SCO")</f>
        <v>SCO</v>
      </c>
      <c r="M48" s="24"/>
      <c r="N48" s="24"/>
      <c r="O48" s="24"/>
      <c r="P48" s="50"/>
      <c r="Q48" s="22"/>
      <c r="R48" s="24"/>
      <c r="S48" s="24"/>
      <c r="T48" s="24"/>
      <c r="U48" s="24"/>
      <c r="V48" s="44"/>
      <c r="W48" s="22"/>
      <c r="X48" s="24"/>
      <c r="Y48" s="24"/>
      <c r="Z48" s="24"/>
      <c r="AA48" s="44"/>
      <c r="AB48" s="22"/>
      <c r="AC48" s="24"/>
      <c r="AD48" s="24"/>
      <c r="AE48" s="24"/>
      <c r="AF48" s="44"/>
      <c r="AG48" s="22"/>
      <c r="AH48" s="24"/>
      <c r="AI48" s="24"/>
      <c r="AJ48" s="24"/>
      <c r="AK48" s="44"/>
      <c r="AL48" s="22"/>
      <c r="AM48" s="24"/>
      <c r="AN48" s="24"/>
      <c r="AO48" s="24"/>
    </row>
    <row r="49">
      <c r="B49" s="42" t="s">
        <v>640</v>
      </c>
      <c r="C49" s="43" t="s">
        <v>642</v>
      </c>
      <c r="E49" s="24"/>
      <c r="F49" s="44"/>
      <c r="G49" s="22" t="s">
        <v>14</v>
      </c>
      <c r="H49" s="24"/>
      <c r="I49" s="24"/>
      <c r="J49" s="44"/>
      <c r="K49" s="22" t="s">
        <v>145</v>
      </c>
      <c r="L49" s="30" t="str">
        <f>HYPERLINK("https://youtu.be/XhtlYwr1qR4?t=40","SCO")</f>
        <v>SCO</v>
      </c>
      <c r="M49" s="24"/>
      <c r="N49" s="24"/>
      <c r="O49" s="24"/>
      <c r="P49" s="50"/>
      <c r="Q49" s="22"/>
      <c r="R49" s="24"/>
      <c r="S49" s="24"/>
      <c r="T49" s="24"/>
      <c r="U49" s="24"/>
      <c r="V49" s="44"/>
      <c r="W49" s="22"/>
      <c r="X49" s="24"/>
      <c r="Y49" s="24"/>
      <c r="Z49" s="24"/>
      <c r="AA49" s="44"/>
      <c r="AB49" s="22"/>
      <c r="AC49" s="24"/>
      <c r="AD49" s="24"/>
      <c r="AE49" s="24"/>
      <c r="AF49" s="44"/>
      <c r="AG49" s="22"/>
      <c r="AH49" s="24"/>
      <c r="AI49" s="24"/>
      <c r="AJ49" s="24"/>
      <c r="AK49" s="44"/>
      <c r="AL49" s="22"/>
      <c r="AM49" s="24"/>
      <c r="AN49" s="24"/>
      <c r="AO49" s="24"/>
    </row>
    <row r="50">
      <c r="B50" s="42" t="s">
        <v>644</v>
      </c>
      <c r="C50" s="43" t="s">
        <v>646</v>
      </c>
      <c r="E50" s="24"/>
      <c r="F50" s="44"/>
      <c r="G50" s="22" t="s">
        <v>14</v>
      </c>
      <c r="H50" s="24"/>
      <c r="I50" s="24"/>
      <c r="J50" s="44"/>
      <c r="K50" s="22" t="s">
        <v>423</v>
      </c>
      <c r="L50" s="30" t="str">
        <f>HYPERLINK("https://youtu.be/XhtlYwr1qR4?t=59","SCO")</f>
        <v>SCO</v>
      </c>
      <c r="M50" s="24"/>
      <c r="N50" s="24"/>
      <c r="O50" s="24"/>
      <c r="P50" s="50"/>
      <c r="Q50" s="22" t="s">
        <v>354</v>
      </c>
      <c r="R50" s="30" t="str">
        <f>HYPERLINK("https://youtu.be/XhtlYwr1qR4?t=95","SCO")</f>
        <v>SCO</v>
      </c>
      <c r="S50" s="24"/>
      <c r="T50" s="24"/>
      <c r="U50" s="24"/>
      <c r="V50" s="50"/>
      <c r="W50" s="22"/>
      <c r="X50" s="24"/>
      <c r="Y50" s="24"/>
      <c r="Z50" s="24"/>
      <c r="AA50" s="44"/>
      <c r="AB50" s="22"/>
      <c r="AC50" s="24"/>
      <c r="AD50" s="24"/>
      <c r="AE50" s="24"/>
      <c r="AF50" s="44"/>
      <c r="AG50" s="22"/>
      <c r="AH50" s="24"/>
      <c r="AI50" s="24"/>
      <c r="AJ50" s="24"/>
      <c r="AK50" s="44"/>
      <c r="AL50" s="22"/>
      <c r="AM50" s="24"/>
      <c r="AN50" s="24"/>
      <c r="AO50" s="24"/>
    </row>
    <row r="51">
      <c r="B51" s="42" t="s">
        <v>655</v>
      </c>
      <c r="C51" s="43" t="s">
        <v>656</v>
      </c>
      <c r="E51" s="24"/>
      <c r="F51" s="44"/>
      <c r="G51" s="22" t="s">
        <v>14</v>
      </c>
      <c r="H51" s="24"/>
      <c r="I51" s="24"/>
      <c r="J51" s="44"/>
      <c r="K51" s="22" t="s">
        <v>249</v>
      </c>
      <c r="L51" s="30" t="str">
        <f>HYPERLINK("https://youtu.be/XhtlYwr1qR4?t=113","SCO")</f>
        <v>SCO</v>
      </c>
      <c r="M51" s="24"/>
      <c r="N51" s="24"/>
      <c r="O51" s="24"/>
      <c r="P51" s="50"/>
      <c r="Q51" s="22"/>
      <c r="R51" s="24"/>
      <c r="S51" s="24"/>
      <c r="T51" s="24"/>
      <c r="U51" s="24"/>
      <c r="V51" s="44"/>
      <c r="W51" s="22"/>
      <c r="X51" s="24"/>
      <c r="Y51" s="24"/>
      <c r="Z51" s="24"/>
      <c r="AA51" s="44"/>
      <c r="AB51" s="22"/>
      <c r="AC51" s="24"/>
      <c r="AD51" s="24"/>
      <c r="AE51" s="24"/>
      <c r="AF51" s="44"/>
      <c r="AG51" s="22"/>
      <c r="AH51" s="24"/>
      <c r="AI51" s="24"/>
      <c r="AJ51" s="24"/>
      <c r="AK51" s="44"/>
      <c r="AL51" s="22"/>
      <c r="AM51" s="24"/>
      <c r="AN51" s="24"/>
      <c r="AO51" s="24"/>
    </row>
    <row r="52">
      <c r="B52" s="42" t="s">
        <v>663</v>
      </c>
      <c r="C52" s="43" t="s">
        <v>664</v>
      </c>
      <c r="E52" s="24"/>
      <c r="F52" s="44"/>
      <c r="G52" s="22" t="s">
        <v>14</v>
      </c>
      <c r="H52" s="24"/>
      <c r="I52" s="24"/>
      <c r="J52" s="44"/>
      <c r="K52" s="22" t="s">
        <v>249</v>
      </c>
      <c r="L52" s="30" t="str">
        <f>HYPERLINK("https://youtu.be/XhtlYwr1qR4?t=147","SCO")</f>
        <v>SCO</v>
      </c>
      <c r="M52" s="24"/>
      <c r="N52" s="24"/>
      <c r="O52" s="24"/>
      <c r="P52" s="50"/>
      <c r="Q52" s="22" t="s">
        <v>318</v>
      </c>
      <c r="R52" s="24"/>
      <c r="S52" s="24"/>
      <c r="T52" s="24"/>
      <c r="U52" s="24"/>
      <c r="V52" s="44"/>
      <c r="W52" s="22" t="s">
        <v>319</v>
      </c>
      <c r="X52" s="24"/>
      <c r="Y52" s="24"/>
      <c r="Z52" s="24"/>
      <c r="AA52" s="44"/>
      <c r="AB52" s="22"/>
      <c r="AC52" s="24"/>
      <c r="AD52" s="24"/>
      <c r="AE52" s="24"/>
      <c r="AF52" s="44"/>
      <c r="AG52" s="22"/>
      <c r="AH52" s="24"/>
      <c r="AI52" s="24"/>
      <c r="AJ52" s="24"/>
      <c r="AK52" s="44"/>
      <c r="AL52" s="22"/>
      <c r="AM52" s="24"/>
      <c r="AN52" s="24"/>
      <c r="AO52" s="24"/>
    </row>
    <row r="53">
      <c r="A53" s="41" t="s">
        <v>521</v>
      </c>
      <c r="B53" s="42" t="s">
        <v>671</v>
      </c>
      <c r="C53" s="43" t="s">
        <v>672</v>
      </c>
      <c r="D53" s="22" t="s">
        <v>133</v>
      </c>
      <c r="E53" s="24"/>
      <c r="F53" s="44"/>
      <c r="G53" s="22" t="s">
        <v>14</v>
      </c>
      <c r="H53" s="24"/>
      <c r="I53" s="24"/>
      <c r="J53" s="44"/>
      <c r="K53" s="22" t="s">
        <v>249</v>
      </c>
      <c r="L53" s="30" t="str">
        <f>HYPERLINK("https://youtu.be/GS2SSwBpCLk?t=5","SCO")</f>
        <v>SCO</v>
      </c>
      <c r="M53" s="24"/>
      <c r="N53" s="24"/>
      <c r="O53" s="24"/>
      <c r="P53" s="50"/>
      <c r="Q53" s="22" t="s">
        <v>319</v>
      </c>
      <c r="R53" s="24"/>
      <c r="S53" s="24"/>
      <c r="T53" s="24"/>
      <c r="U53" s="24"/>
      <c r="V53" s="44"/>
      <c r="W53" s="22"/>
      <c r="X53" s="24"/>
      <c r="Y53" s="24"/>
      <c r="Z53" s="24"/>
      <c r="AA53" s="44"/>
      <c r="AB53" s="22"/>
      <c r="AC53" s="24"/>
      <c r="AD53" s="24"/>
      <c r="AE53" s="24"/>
      <c r="AF53" s="44"/>
      <c r="AG53" s="22"/>
      <c r="AH53" s="24"/>
      <c r="AI53" s="24"/>
      <c r="AJ53" s="24"/>
      <c r="AK53" s="44"/>
      <c r="AL53" s="22"/>
      <c r="AM53" s="24"/>
      <c r="AN53" s="24"/>
      <c r="AO53" s="24"/>
    </row>
    <row r="54">
      <c r="B54" s="42" t="s">
        <v>679</v>
      </c>
      <c r="C54" s="43" t="s">
        <v>680</v>
      </c>
      <c r="E54" s="24"/>
      <c r="F54" s="44"/>
      <c r="G54" s="22" t="s">
        <v>14</v>
      </c>
      <c r="H54" s="24"/>
      <c r="I54" s="24"/>
      <c r="J54" s="44"/>
      <c r="K54" s="22" t="s">
        <v>145</v>
      </c>
      <c r="L54" s="30" t="str">
        <f>HYPERLINK("https://youtu.be/GS2SSwBpCLk?t=76","SCO")</f>
        <v>SCO</v>
      </c>
      <c r="M54" s="30" t="str">
        <f>HYPERLINK("https://www.youtube.com/watch?v=U8TNAZPOQU8","SUN")</f>
        <v>SUN</v>
      </c>
      <c r="N54" s="52"/>
      <c r="O54" s="24"/>
      <c r="P54" s="50"/>
      <c r="Q54" s="22"/>
      <c r="R54" s="24"/>
      <c r="S54" s="24"/>
      <c r="T54" s="24"/>
      <c r="U54" s="24"/>
      <c r="V54" s="44"/>
      <c r="W54" s="22"/>
      <c r="X54" s="24"/>
      <c r="Y54" s="24"/>
      <c r="Z54" s="24"/>
      <c r="AA54" s="44"/>
      <c r="AB54" s="22"/>
      <c r="AC54" s="24"/>
      <c r="AD54" s="24"/>
      <c r="AE54" s="24"/>
      <c r="AF54" s="44"/>
      <c r="AG54" s="22"/>
      <c r="AH54" s="24"/>
      <c r="AI54" s="24"/>
      <c r="AJ54" s="24"/>
      <c r="AK54" s="44"/>
      <c r="AL54" s="22"/>
      <c r="AM54" s="24"/>
      <c r="AN54" s="24"/>
      <c r="AO54" s="24"/>
    </row>
    <row r="55">
      <c r="B55" s="42" t="s">
        <v>683</v>
      </c>
      <c r="C55" s="43" t="s">
        <v>684</v>
      </c>
      <c r="E55" s="24"/>
      <c r="F55" s="44"/>
      <c r="G55" s="22" t="s">
        <v>14</v>
      </c>
      <c r="H55" s="24"/>
      <c r="I55" s="24"/>
      <c r="J55" s="44"/>
      <c r="K55" s="22" t="s">
        <v>249</v>
      </c>
      <c r="L55" s="30" t="str">
        <f>HYPERLINK("https://youtu.be/GS2SSwBpCLk?t=92","SCO")</f>
        <v>SCO</v>
      </c>
      <c r="M55" s="30" t="str">
        <f>HYPERLINK("https://www.youtube.com/watch?v=aVULokV-eR8","SUN")</f>
        <v>SUN</v>
      </c>
      <c r="N55" s="52"/>
      <c r="O55" s="24"/>
      <c r="P55" s="50"/>
      <c r="Q55" s="22"/>
      <c r="R55" s="24"/>
      <c r="S55" s="24"/>
      <c r="T55" s="24"/>
      <c r="U55" s="24"/>
      <c r="V55" s="44"/>
      <c r="W55" s="22"/>
      <c r="X55" s="24"/>
      <c r="Y55" s="24"/>
      <c r="Z55" s="24"/>
      <c r="AA55" s="44"/>
      <c r="AB55" s="22"/>
      <c r="AC55" s="24"/>
      <c r="AD55" s="24"/>
      <c r="AE55" s="24"/>
      <c r="AF55" s="44"/>
      <c r="AG55" s="22"/>
      <c r="AH55" s="24"/>
      <c r="AI55" s="24"/>
      <c r="AJ55" s="24"/>
      <c r="AK55" s="44"/>
      <c r="AL55" s="22"/>
      <c r="AM55" s="24"/>
      <c r="AN55" s="24"/>
      <c r="AO55" s="24"/>
    </row>
    <row r="56">
      <c r="B56" s="42" t="s">
        <v>691</v>
      </c>
      <c r="C56" s="43" t="s">
        <v>692</v>
      </c>
      <c r="E56" s="24"/>
      <c r="F56" s="44"/>
      <c r="G56" s="22" t="s">
        <v>14</v>
      </c>
      <c r="H56" s="24"/>
      <c r="I56" s="24"/>
      <c r="J56" s="44"/>
      <c r="K56" s="22" t="s">
        <v>212</v>
      </c>
      <c r="L56" s="30" t="str">
        <f>HYPERLINK("https://youtu.be/GS2SSwBpCLk?t=165","SCO")</f>
        <v>SCO</v>
      </c>
      <c r="M56" s="24"/>
      <c r="N56" s="24"/>
      <c r="O56" s="24"/>
      <c r="P56" s="50"/>
      <c r="Q56" s="22" t="s">
        <v>318</v>
      </c>
      <c r="R56" s="24"/>
      <c r="S56" s="24"/>
      <c r="T56" s="24"/>
      <c r="U56" s="24"/>
      <c r="V56" s="44"/>
      <c r="W56" s="22" t="s">
        <v>348</v>
      </c>
      <c r="X56" s="30" t="str">
        <f>HYPERLINK("https://youtu.be/GS2SSwBpCLk?t=124","SCO")</f>
        <v>SCO</v>
      </c>
      <c r="Y56" s="30" t="str">
        <f>HYPERLINK("https://www.youtube.com/watch?v=pKjbKIC72Bc","SUN")</f>
        <v>SUN</v>
      </c>
      <c r="Z56" s="52"/>
      <c r="AA56" s="50"/>
      <c r="AB56" s="22"/>
      <c r="AC56" s="24"/>
      <c r="AD56" s="24"/>
      <c r="AE56" s="24"/>
      <c r="AF56" s="44"/>
      <c r="AG56" s="22"/>
      <c r="AH56" s="24"/>
      <c r="AI56" s="24"/>
      <c r="AJ56" s="24"/>
      <c r="AK56" s="44"/>
      <c r="AL56" s="22"/>
      <c r="AM56" s="24"/>
      <c r="AN56" s="24"/>
      <c r="AO56" s="24"/>
    </row>
    <row r="57">
      <c r="B57" s="42" t="s">
        <v>700</v>
      </c>
      <c r="C57" s="43" t="s">
        <v>701</v>
      </c>
      <c r="E57" s="24"/>
      <c r="F57" s="44"/>
      <c r="G57" s="22" t="s">
        <v>14</v>
      </c>
      <c r="H57" s="24"/>
      <c r="I57" s="24"/>
      <c r="J57" s="44"/>
      <c r="K57" s="22" t="s">
        <v>423</v>
      </c>
      <c r="L57" s="30" t="str">
        <f>HYPERLINK("https://youtu.be/GS2SSwBpCLk?t=198","SCO")</f>
        <v>SCO</v>
      </c>
      <c r="M57" s="24"/>
      <c r="N57" s="24"/>
      <c r="O57" s="24"/>
      <c r="P57" s="50"/>
      <c r="Q57" s="22" t="s">
        <v>354</v>
      </c>
      <c r="R57" s="30" t="str">
        <f>HYPERLINK("https://youtu.be/GS2SSwBpCLk?t=277","SCO")</f>
        <v>SCO</v>
      </c>
      <c r="S57" s="24"/>
      <c r="T57" s="24"/>
      <c r="U57" s="24"/>
      <c r="V57" s="50"/>
      <c r="W57" s="22"/>
      <c r="X57" s="24"/>
      <c r="Y57" s="24"/>
      <c r="Z57" s="24"/>
      <c r="AA57" s="44"/>
      <c r="AB57" s="22"/>
      <c r="AC57" s="24"/>
      <c r="AD57" s="24"/>
      <c r="AE57" s="24"/>
      <c r="AF57" s="44"/>
      <c r="AG57" s="22"/>
      <c r="AH57" s="24"/>
      <c r="AI57" s="24"/>
      <c r="AJ57" s="24"/>
      <c r="AK57" s="44"/>
      <c r="AL57" s="22"/>
      <c r="AM57" s="24"/>
      <c r="AN57" s="24"/>
      <c r="AO57" s="24"/>
    </row>
    <row r="58">
      <c r="A58" s="41" t="s">
        <v>532</v>
      </c>
      <c r="B58" s="42" t="s">
        <v>709</v>
      </c>
      <c r="C58" s="43" t="s">
        <v>710</v>
      </c>
      <c r="D58" s="22" t="s">
        <v>133</v>
      </c>
      <c r="E58" s="24"/>
      <c r="F58" s="44"/>
      <c r="G58" s="22" t="s">
        <v>14</v>
      </c>
      <c r="H58" s="24"/>
      <c r="I58" s="24"/>
      <c r="J58" s="44"/>
      <c r="K58" s="22" t="s">
        <v>249</v>
      </c>
      <c r="L58" s="30" t="str">
        <f>HYPERLINK("https://youtu.be/hME53T3GKMc?t=5","SCO")</f>
        <v>SCO</v>
      </c>
      <c r="M58" s="24"/>
      <c r="N58" s="24"/>
      <c r="O58" s="24"/>
      <c r="P58" s="50"/>
      <c r="Q58" s="22" t="s">
        <v>319</v>
      </c>
      <c r="R58" s="24"/>
      <c r="S58" s="24"/>
      <c r="T58" s="24"/>
      <c r="U58" s="24"/>
      <c r="V58" s="44"/>
      <c r="W58" s="22" t="s">
        <v>318</v>
      </c>
      <c r="X58" s="24"/>
      <c r="Y58" s="24"/>
      <c r="Z58" s="24"/>
      <c r="AA58" s="44"/>
      <c r="AB58" s="22"/>
      <c r="AC58" s="24"/>
      <c r="AD58" s="24"/>
      <c r="AE58" s="24"/>
      <c r="AF58" s="44"/>
      <c r="AG58" s="22"/>
      <c r="AH58" s="24"/>
      <c r="AI58" s="24"/>
      <c r="AJ58" s="24"/>
      <c r="AK58" s="44"/>
      <c r="AL58" s="22"/>
      <c r="AM58" s="24"/>
      <c r="AN58" s="24"/>
      <c r="AO58" s="24"/>
    </row>
    <row r="59">
      <c r="B59" s="42" t="s">
        <v>722</v>
      </c>
      <c r="C59" s="43" t="s">
        <v>723</v>
      </c>
      <c r="E59" s="24"/>
      <c r="F59" s="44"/>
      <c r="G59" s="22" t="s">
        <v>14</v>
      </c>
      <c r="H59" s="24"/>
      <c r="I59" s="24"/>
      <c r="J59" s="44"/>
      <c r="K59" s="22" t="s">
        <v>145</v>
      </c>
      <c r="L59" s="24"/>
      <c r="M59" s="24"/>
      <c r="N59" s="24"/>
      <c r="O59" s="24"/>
      <c r="P59" s="44"/>
      <c r="Q59" s="22" t="s">
        <v>345</v>
      </c>
      <c r="R59" s="24"/>
      <c r="S59" s="24"/>
      <c r="T59" s="24"/>
      <c r="U59" s="24"/>
      <c r="V59" s="44"/>
      <c r="W59" s="22" t="s">
        <v>307</v>
      </c>
      <c r="X59" s="30" t="str">
        <f>HYPERLINK("https://youtu.be/hME53T3GKMc?t=91","SCO")</f>
        <v>SCO</v>
      </c>
      <c r="Y59" s="24"/>
      <c r="Z59" s="24"/>
      <c r="AA59" s="50"/>
      <c r="AB59" s="22" t="s">
        <v>354</v>
      </c>
      <c r="AC59" s="30" t="str">
        <f>HYPERLINK("https://youtu.be/hME53T3GKMc?t=115","SCO")</f>
        <v>SCO</v>
      </c>
      <c r="AD59" s="30" t="str">
        <f>HYPERLINK("https://www.youtube.com/watch?v=D5Buts0K_j0","AWE")</f>
        <v>AWE</v>
      </c>
      <c r="AE59" s="52"/>
      <c r="AF59" s="50"/>
      <c r="AG59" s="22"/>
      <c r="AH59" s="24"/>
      <c r="AI59" s="24"/>
      <c r="AJ59" s="24"/>
      <c r="AK59" s="44"/>
      <c r="AL59" s="22"/>
      <c r="AM59" s="24"/>
      <c r="AN59" s="24"/>
      <c r="AO59" s="24"/>
    </row>
    <row r="60">
      <c r="B60" s="42" t="s">
        <v>732</v>
      </c>
      <c r="C60" s="43" t="s">
        <v>733</v>
      </c>
      <c r="E60" s="24"/>
      <c r="F60" s="44"/>
      <c r="G60" s="22" t="s">
        <v>14</v>
      </c>
      <c r="H60" s="24"/>
      <c r="I60" s="24"/>
      <c r="J60" s="44"/>
      <c r="K60" s="22" t="s">
        <v>212</v>
      </c>
      <c r="L60" s="30" t="str">
        <f>HYPERLINK("https://youtu.be/hME53T3GKMc?t=139","SCO")</f>
        <v>SCO</v>
      </c>
      <c r="M60" s="24"/>
      <c r="N60" s="24"/>
      <c r="O60" s="24"/>
      <c r="P60" s="50"/>
      <c r="Q60" s="22" t="s">
        <v>307</v>
      </c>
      <c r="R60" s="30" t="str">
        <f>HYPERLINK("https://youtu.be/hME53T3GKMc?t=150","SCO")</f>
        <v>SCO</v>
      </c>
      <c r="S60" s="24"/>
      <c r="T60" s="24"/>
      <c r="U60" s="24"/>
      <c r="V60" s="50"/>
      <c r="W60" s="22"/>
      <c r="X60" s="24"/>
      <c r="Y60" s="24"/>
      <c r="Z60" s="24"/>
      <c r="AA60" s="44"/>
      <c r="AB60" s="22"/>
      <c r="AC60" s="24"/>
      <c r="AD60" s="24"/>
      <c r="AE60" s="24"/>
      <c r="AF60" s="44"/>
      <c r="AG60" s="22"/>
      <c r="AH60" s="24"/>
      <c r="AI60" s="24"/>
      <c r="AJ60" s="24"/>
      <c r="AK60" s="44"/>
      <c r="AL60" s="22"/>
      <c r="AM60" s="24"/>
      <c r="AN60" s="24"/>
      <c r="AO60" s="24"/>
    </row>
    <row r="61">
      <c r="B61" s="42" t="s">
        <v>739</v>
      </c>
      <c r="C61" s="43" t="s">
        <v>740</v>
      </c>
      <c r="E61" s="24"/>
      <c r="F61" s="44"/>
      <c r="G61" s="22" t="s">
        <v>14</v>
      </c>
      <c r="H61" s="24"/>
      <c r="I61" s="24"/>
      <c r="J61" s="44"/>
      <c r="K61" s="22" t="s">
        <v>325</v>
      </c>
      <c r="L61" s="30" t="str">
        <f>HYPERLINK("https://youtu.be/hME53T3GKMc?t=159","SCO")</f>
        <v>SCO</v>
      </c>
      <c r="M61" s="24"/>
      <c r="N61" s="24"/>
      <c r="O61" s="24"/>
      <c r="P61" s="50"/>
      <c r="Q61" s="22" t="s">
        <v>319</v>
      </c>
      <c r="R61" s="30" t="str">
        <f>HYPERLINK("https://youtu.be/hME53T3GKMc?t=212","SCO")</f>
        <v>SCO</v>
      </c>
      <c r="S61" s="24"/>
      <c r="T61" s="24"/>
      <c r="U61" s="24"/>
      <c r="V61" s="50"/>
      <c r="W61" s="22"/>
      <c r="X61" s="24"/>
      <c r="Y61" s="24"/>
      <c r="Z61" s="24"/>
      <c r="AA61" s="44"/>
      <c r="AB61" s="22"/>
      <c r="AC61" s="24"/>
      <c r="AD61" s="24"/>
      <c r="AE61" s="24"/>
      <c r="AF61" s="44"/>
      <c r="AG61" s="22"/>
      <c r="AH61" s="24"/>
      <c r="AI61" s="24"/>
      <c r="AJ61" s="24"/>
      <c r="AK61" s="44"/>
      <c r="AL61" s="22"/>
      <c r="AM61" s="24"/>
      <c r="AN61" s="24"/>
      <c r="AO61" s="24"/>
    </row>
    <row r="62">
      <c r="B62" s="42" t="s">
        <v>748</v>
      </c>
      <c r="C62" s="43" t="s">
        <v>749</v>
      </c>
      <c r="E62" s="24"/>
      <c r="F62" s="44"/>
      <c r="G62" s="22" t="s">
        <v>14</v>
      </c>
      <c r="H62" s="24"/>
      <c r="I62" s="24"/>
      <c r="J62" s="44"/>
      <c r="K62" s="22" t="s">
        <v>249</v>
      </c>
      <c r="L62" s="30" t="str">
        <f>HYPERLINK("https://youtu.be/hME53T3GKMc?t=249","SCO")</f>
        <v>SCO</v>
      </c>
      <c r="M62" s="24"/>
      <c r="N62" s="24"/>
      <c r="O62" s="24"/>
      <c r="P62" s="50"/>
      <c r="Q62" s="22" t="s">
        <v>353</v>
      </c>
      <c r="R62" s="30" t="str">
        <f>HYPERLINK("https://youtu.be/hME53T3GKMc?t=283","SCO")</f>
        <v>SCO</v>
      </c>
      <c r="S62" s="24"/>
      <c r="T62" s="24"/>
      <c r="U62" s="24"/>
      <c r="V62" s="50"/>
      <c r="W62" s="22"/>
      <c r="X62" s="24"/>
      <c r="Y62" s="24"/>
      <c r="Z62" s="24"/>
      <c r="AA62" s="44"/>
      <c r="AB62" s="22"/>
      <c r="AC62" s="24"/>
      <c r="AD62" s="24"/>
      <c r="AE62" s="24"/>
      <c r="AF62" s="44"/>
      <c r="AG62" s="22"/>
      <c r="AH62" s="24"/>
      <c r="AI62" s="24"/>
      <c r="AJ62" s="24"/>
      <c r="AK62" s="44"/>
      <c r="AL62" s="22"/>
      <c r="AM62" s="24"/>
      <c r="AN62" s="24"/>
      <c r="AO62" s="24"/>
    </row>
    <row r="63">
      <c r="A63" s="41" t="s">
        <v>540</v>
      </c>
      <c r="B63" s="42" t="s">
        <v>758</v>
      </c>
      <c r="C63" s="43" t="s">
        <v>759</v>
      </c>
      <c r="D63" s="22" t="s">
        <v>133</v>
      </c>
      <c r="E63" s="24"/>
      <c r="F63" s="44"/>
      <c r="G63" s="22" t="s">
        <v>14</v>
      </c>
      <c r="H63" s="24"/>
      <c r="I63" s="24"/>
      <c r="J63" s="44"/>
      <c r="K63" s="22" t="s">
        <v>760</v>
      </c>
      <c r="L63" s="30" t="str">
        <f>HYPERLINK("https://youtu.be/WK2jpNyFtZ8?t=5","SCO")</f>
        <v>SCO</v>
      </c>
      <c r="M63" s="24"/>
      <c r="N63" s="24"/>
      <c r="O63" s="24"/>
      <c r="P63" s="50"/>
      <c r="Q63" s="22" t="s">
        <v>500</v>
      </c>
      <c r="R63" s="30" t="str">
        <f>HYPERLINK("https://youtu.be/WK2jpNyFtZ8?t=46","SCO")</f>
        <v>SCO</v>
      </c>
      <c r="S63" s="24"/>
      <c r="T63" s="24"/>
      <c r="U63" s="24"/>
      <c r="V63" s="50"/>
      <c r="W63" s="22" t="s">
        <v>442</v>
      </c>
      <c r="X63" s="30" t="str">
        <f>HYPERLINK("https://youtu.be/WK2jpNyFtZ8?t=79","SCO")</f>
        <v>SCO</v>
      </c>
      <c r="Y63" s="24"/>
      <c r="Z63" s="24"/>
      <c r="AA63" s="50"/>
      <c r="AB63" s="22"/>
      <c r="AC63" s="24"/>
      <c r="AD63" s="24"/>
      <c r="AE63" s="24"/>
      <c r="AF63" s="44"/>
      <c r="AG63" s="22"/>
      <c r="AH63" s="24"/>
      <c r="AI63" s="24"/>
      <c r="AJ63" s="24"/>
      <c r="AK63" s="44"/>
      <c r="AL63" s="22"/>
      <c r="AM63" s="24"/>
      <c r="AN63" s="24"/>
      <c r="AO63" s="24"/>
    </row>
    <row r="64">
      <c r="B64" s="42" t="s">
        <v>768</v>
      </c>
      <c r="C64" s="43" t="s">
        <v>770</v>
      </c>
      <c r="E64" s="24"/>
      <c r="F64" s="44"/>
      <c r="G64" s="22" t="s">
        <v>14</v>
      </c>
      <c r="H64" s="24"/>
      <c r="I64" s="24"/>
      <c r="J64" s="44"/>
      <c r="K64" s="22" t="s">
        <v>212</v>
      </c>
      <c r="L64" s="30" t="str">
        <f>HYPERLINK("https://youtu.be/WK2jpNyFtZ8?t=131","SCO")</f>
        <v>SCO</v>
      </c>
      <c r="M64" s="24"/>
      <c r="N64" s="24"/>
      <c r="O64" s="24"/>
      <c r="P64" s="50"/>
      <c r="Q64" s="22" t="s">
        <v>318</v>
      </c>
      <c r="R64" s="24"/>
      <c r="S64" s="24"/>
      <c r="T64" s="24"/>
      <c r="U64" s="24"/>
      <c r="V64" s="44"/>
      <c r="W64" s="22" t="s">
        <v>307</v>
      </c>
      <c r="X64" s="30" t="str">
        <f>HYPERLINK("https://youtu.be/WK2jpNyFtZ8?t=185","SCO")</f>
        <v>SCO</v>
      </c>
      <c r="Y64" s="24"/>
      <c r="Z64" s="24"/>
      <c r="AA64" s="50"/>
      <c r="AB64" s="22"/>
      <c r="AC64" s="24"/>
      <c r="AD64" s="24"/>
      <c r="AE64" s="24"/>
      <c r="AF64" s="44"/>
      <c r="AG64" s="22"/>
      <c r="AH64" s="24"/>
      <c r="AI64" s="24"/>
      <c r="AJ64" s="24"/>
      <c r="AK64" s="44"/>
      <c r="AL64" s="22"/>
      <c r="AM64" s="24"/>
      <c r="AN64" s="24"/>
      <c r="AO64" s="24"/>
    </row>
    <row r="65">
      <c r="B65" s="42" t="s">
        <v>779</v>
      </c>
      <c r="C65" s="43" t="s">
        <v>781</v>
      </c>
      <c r="E65" s="24"/>
      <c r="F65" s="44"/>
      <c r="G65" s="22" t="s">
        <v>14</v>
      </c>
      <c r="H65" s="24"/>
      <c r="I65" s="24"/>
      <c r="J65" s="44"/>
      <c r="K65" s="22" t="s">
        <v>145</v>
      </c>
      <c r="L65" s="30" t="str">
        <f>HYPERLINK("https://youtu.be/WK2jpNyFtZ8?t=249","SCO")</f>
        <v>SCO</v>
      </c>
      <c r="M65" s="24"/>
      <c r="N65" s="24"/>
      <c r="O65" s="24"/>
      <c r="P65" s="50"/>
      <c r="Q65" s="22"/>
      <c r="R65" s="24"/>
      <c r="S65" s="24"/>
      <c r="T65" s="24"/>
      <c r="U65" s="24"/>
      <c r="V65" s="44"/>
      <c r="W65" s="22"/>
      <c r="X65" s="24"/>
      <c r="Y65" s="24"/>
      <c r="Z65" s="24"/>
      <c r="AA65" s="44"/>
      <c r="AB65" s="22"/>
      <c r="AC65" s="24"/>
      <c r="AD65" s="24"/>
      <c r="AE65" s="24"/>
      <c r="AF65" s="44"/>
      <c r="AG65" s="22"/>
      <c r="AH65" s="24"/>
      <c r="AI65" s="24"/>
      <c r="AJ65" s="24"/>
      <c r="AK65" s="44"/>
      <c r="AL65" s="22"/>
      <c r="AM65" s="24"/>
      <c r="AN65" s="24"/>
      <c r="AO65" s="24"/>
    </row>
    <row r="66">
      <c r="B66" s="42" t="s">
        <v>786</v>
      </c>
      <c r="C66" s="43" t="s">
        <v>787</v>
      </c>
      <c r="E66" s="24"/>
      <c r="F66" s="44"/>
      <c r="G66" s="22" t="s">
        <v>14</v>
      </c>
      <c r="H66" s="24"/>
      <c r="I66" s="24"/>
      <c r="J66" s="44"/>
      <c r="K66" s="22" t="s">
        <v>145</v>
      </c>
      <c r="L66" s="30" t="str">
        <f>HYPERLINK("https://youtu.be/WK2jpNyFtZ8?t=260","SCO")</f>
        <v>SCO</v>
      </c>
      <c r="M66" s="24"/>
      <c r="N66" s="24"/>
      <c r="O66" s="24"/>
      <c r="P66" s="50"/>
      <c r="Q66" s="22"/>
      <c r="R66" s="24"/>
      <c r="S66" s="24"/>
      <c r="T66" s="24"/>
      <c r="U66" s="24"/>
      <c r="V66" s="44"/>
      <c r="W66" s="22"/>
      <c r="X66" s="24"/>
      <c r="Y66" s="24"/>
      <c r="Z66" s="24"/>
      <c r="AA66" s="44"/>
      <c r="AB66" s="22"/>
      <c r="AC66" s="24"/>
      <c r="AD66" s="24"/>
      <c r="AE66" s="24"/>
      <c r="AF66" s="44"/>
      <c r="AG66" s="22"/>
      <c r="AH66" s="24"/>
      <c r="AI66" s="24"/>
      <c r="AJ66" s="24"/>
      <c r="AK66" s="44"/>
      <c r="AL66" s="22"/>
      <c r="AM66" s="24"/>
      <c r="AN66" s="24"/>
      <c r="AO66" s="24"/>
    </row>
    <row r="67">
      <c r="B67" s="42" t="s">
        <v>792</v>
      </c>
      <c r="C67" s="43" t="s">
        <v>793</v>
      </c>
      <c r="E67" s="24"/>
      <c r="F67" s="44"/>
      <c r="G67" s="22" t="s">
        <v>14</v>
      </c>
      <c r="H67" s="24"/>
      <c r="I67" s="24"/>
      <c r="J67" s="44"/>
      <c r="K67" s="22" t="s">
        <v>145</v>
      </c>
      <c r="L67" s="30" t="str">
        <f>HYPERLINK("https://youtu.be/WK2jpNyFtZ8?t=304","SCO")</f>
        <v>SCO</v>
      </c>
      <c r="M67" s="24"/>
      <c r="N67" s="24"/>
      <c r="O67" s="24"/>
      <c r="P67" s="50"/>
      <c r="Q67" s="22"/>
      <c r="R67" s="24"/>
      <c r="S67" s="24"/>
      <c r="T67" s="24"/>
      <c r="U67" s="24"/>
      <c r="V67" s="44"/>
      <c r="W67" s="22"/>
      <c r="X67" s="24"/>
      <c r="Y67" s="24"/>
      <c r="Z67" s="24"/>
      <c r="AA67" s="44"/>
      <c r="AB67" s="22"/>
      <c r="AC67" s="24"/>
      <c r="AD67" s="24"/>
      <c r="AE67" s="24"/>
      <c r="AF67" s="44"/>
      <c r="AG67" s="22"/>
      <c r="AH67" s="24"/>
      <c r="AI67" s="24"/>
      <c r="AJ67" s="24"/>
      <c r="AK67" s="44"/>
      <c r="AL67" s="22"/>
      <c r="AM67" s="24"/>
      <c r="AN67" s="24"/>
      <c r="AO67" s="24"/>
    </row>
    <row r="68">
      <c r="A68" s="41" t="s">
        <v>553</v>
      </c>
      <c r="B68" s="42" t="s">
        <v>804</v>
      </c>
      <c r="C68" s="43" t="s">
        <v>805</v>
      </c>
      <c r="D68" s="22" t="s">
        <v>133</v>
      </c>
      <c r="E68" s="24"/>
      <c r="F68" s="44"/>
      <c r="G68" s="22" t="s">
        <v>14</v>
      </c>
      <c r="H68" s="24"/>
      <c r="I68" s="24"/>
      <c r="J68" s="44"/>
      <c r="K68" s="22" t="s">
        <v>494</v>
      </c>
      <c r="L68" s="30" t="str">
        <f>HYPERLINK("https://youtu.be/zVlarcKaJgw?t=5","SCO")</f>
        <v>SCO</v>
      </c>
      <c r="M68" s="24"/>
      <c r="N68" s="24"/>
      <c r="O68" s="24"/>
      <c r="P68" s="50"/>
      <c r="Q68" s="22" t="s">
        <v>808</v>
      </c>
      <c r="R68" s="30" t="str">
        <f>HYPERLINK("https://youtu.be/zVlarcKaJgw?t=37","SCO")</f>
        <v>SCO</v>
      </c>
      <c r="S68" s="24"/>
      <c r="T68" s="24"/>
      <c r="U68" s="24"/>
      <c r="V68" s="50"/>
      <c r="W68" s="22" t="s">
        <v>442</v>
      </c>
      <c r="X68" s="30" t="str">
        <f>HYPERLINK("https://youtu.be/zVlarcKaJgw?t=87","SCO")</f>
        <v>SCO</v>
      </c>
      <c r="Y68" s="24"/>
      <c r="Z68" s="24"/>
      <c r="AA68" s="50"/>
      <c r="AB68" s="22"/>
      <c r="AC68" s="24"/>
      <c r="AD68" s="24"/>
      <c r="AE68" s="24"/>
      <c r="AF68" s="44"/>
      <c r="AG68" s="22"/>
      <c r="AH68" s="24"/>
      <c r="AI68" s="24"/>
      <c r="AJ68" s="24"/>
      <c r="AK68" s="44"/>
      <c r="AL68" s="22"/>
      <c r="AM68" s="24"/>
      <c r="AN68" s="24"/>
      <c r="AO68" s="24"/>
    </row>
    <row r="69">
      <c r="B69" s="42" t="s">
        <v>813</v>
      </c>
      <c r="C69" s="43" t="s">
        <v>814</v>
      </c>
      <c r="E69" s="24"/>
      <c r="F69" s="44"/>
      <c r="G69" s="22" t="s">
        <v>14</v>
      </c>
      <c r="H69" s="24"/>
      <c r="I69" s="24"/>
      <c r="J69" s="44"/>
      <c r="K69" s="22" t="s">
        <v>249</v>
      </c>
      <c r="L69" s="30" t="str">
        <f>HYPERLINK("https://youtu.be/zVlarcKaJgw?t=116","SCO")</f>
        <v>SCO</v>
      </c>
      <c r="M69" s="30" t="str">
        <f>HYPERLINK("https://www.youtube.com/watch?v=d6gf-nFm1fY","SUN")</f>
        <v>SUN</v>
      </c>
      <c r="N69" s="52"/>
      <c r="O69" s="24"/>
      <c r="P69" s="50"/>
      <c r="Q69" s="22" t="s">
        <v>353</v>
      </c>
      <c r="R69" s="30" t="str">
        <f>HYPERLINK("https://youtu.be/zVlarcKaJgw?t=169","SCO")</f>
        <v>SCO</v>
      </c>
      <c r="S69" s="24"/>
      <c r="T69" s="24"/>
      <c r="U69" s="24"/>
      <c r="V69" s="50"/>
      <c r="W69" s="22"/>
      <c r="X69" s="24"/>
      <c r="Y69" s="24"/>
      <c r="Z69" s="24"/>
      <c r="AA69" s="44"/>
      <c r="AB69" s="22"/>
      <c r="AC69" s="24"/>
      <c r="AD69" s="24"/>
      <c r="AE69" s="24"/>
      <c r="AF69" s="44"/>
      <c r="AG69" s="22"/>
      <c r="AH69" s="24"/>
      <c r="AI69" s="24"/>
      <c r="AJ69" s="24"/>
      <c r="AK69" s="44"/>
      <c r="AL69" s="22"/>
      <c r="AM69" s="24"/>
      <c r="AN69" s="24"/>
      <c r="AO69" s="24"/>
    </row>
    <row r="70">
      <c r="B70" s="42" t="s">
        <v>819</v>
      </c>
      <c r="C70" s="43" t="s">
        <v>820</v>
      </c>
      <c r="E70" s="24"/>
      <c r="F70" s="44"/>
      <c r="G70" s="22" t="s">
        <v>14</v>
      </c>
      <c r="H70" s="24"/>
      <c r="I70" s="24"/>
      <c r="J70" s="44"/>
      <c r="K70" s="22" t="s">
        <v>335</v>
      </c>
      <c r="L70" s="30" t="str">
        <f>HYPERLINK("https://youtu.be/zVlarcKaJgw?t=209","SCO")</f>
        <v>SCO</v>
      </c>
      <c r="M70" s="24"/>
      <c r="N70" s="24"/>
      <c r="O70" s="24"/>
      <c r="P70" s="50"/>
      <c r="Q70" s="22" t="s">
        <v>353</v>
      </c>
      <c r="R70" s="30" t="str">
        <f>HYPERLINK("https://youtu.be/zVlarcKaJgw?t=250","SCO")</f>
        <v>SCO</v>
      </c>
      <c r="S70" s="24"/>
      <c r="T70" s="24"/>
      <c r="U70" s="24"/>
      <c r="V70" s="50"/>
      <c r="W70" s="22"/>
      <c r="X70" s="24"/>
      <c r="Y70" s="24"/>
      <c r="Z70" s="24"/>
      <c r="AA70" s="44"/>
      <c r="AB70" s="22"/>
      <c r="AC70" s="24"/>
      <c r="AD70" s="24"/>
      <c r="AE70" s="24"/>
      <c r="AF70" s="44"/>
      <c r="AG70" s="22"/>
      <c r="AH70" s="24"/>
      <c r="AI70" s="24"/>
      <c r="AJ70" s="24"/>
      <c r="AK70" s="44"/>
      <c r="AL70" s="22"/>
      <c r="AM70" s="24"/>
      <c r="AN70" s="24"/>
      <c r="AO70" s="24"/>
    </row>
    <row r="71">
      <c r="B71" s="42" t="s">
        <v>823</v>
      </c>
      <c r="C71" s="43" t="s">
        <v>824</v>
      </c>
      <c r="E71" s="24"/>
      <c r="F71" s="44"/>
      <c r="G71" s="22" t="s">
        <v>14</v>
      </c>
      <c r="H71" s="24"/>
      <c r="I71" s="24"/>
      <c r="J71" s="44"/>
      <c r="K71" s="22" t="s">
        <v>827</v>
      </c>
      <c r="L71" s="30" t="str">
        <f>HYPERLINK("https://youtu.be/zVlarcKaJgw?t=307","SCO")</f>
        <v>SCO</v>
      </c>
      <c r="M71" s="24"/>
      <c r="N71" s="24"/>
      <c r="O71" s="24"/>
      <c r="P71" s="50"/>
      <c r="Q71" s="22" t="s">
        <v>348</v>
      </c>
      <c r="R71" s="30" t="str">
        <f>HYPERLINK("https://youtu.be/zVlarcKaJgw?t=349","SCO")</f>
        <v>SCO</v>
      </c>
      <c r="S71" s="24"/>
      <c r="T71" s="24"/>
      <c r="U71" s="24"/>
      <c r="V71" s="50"/>
      <c r="W71" s="22"/>
      <c r="X71" s="24"/>
      <c r="Y71" s="24"/>
      <c r="Z71" s="24"/>
      <c r="AA71" s="44"/>
      <c r="AB71" s="22"/>
      <c r="AC71" s="24"/>
      <c r="AD71" s="24"/>
      <c r="AE71" s="24"/>
      <c r="AF71" s="44"/>
      <c r="AG71" s="22"/>
      <c r="AH71" s="24"/>
      <c r="AI71" s="24"/>
      <c r="AJ71" s="24"/>
      <c r="AK71" s="44"/>
      <c r="AL71" s="22"/>
      <c r="AM71" s="24"/>
      <c r="AN71" s="24"/>
      <c r="AO71" s="24"/>
    </row>
    <row r="72">
      <c r="B72" s="42" t="s">
        <v>834</v>
      </c>
      <c r="C72" s="43" t="s">
        <v>835</v>
      </c>
      <c r="E72" s="24"/>
      <c r="F72" s="44"/>
      <c r="G72" s="22" t="s">
        <v>14</v>
      </c>
      <c r="H72" s="24"/>
      <c r="I72" s="24"/>
      <c r="J72" s="44"/>
      <c r="K72" s="22" t="s">
        <v>249</v>
      </c>
      <c r="L72" s="30" t="str">
        <f>HYPERLINK("https://youtu.be/zVlarcKaJgw?t=381","SCO")</f>
        <v>SCO</v>
      </c>
      <c r="M72" s="24"/>
      <c r="N72" s="24"/>
      <c r="O72" s="24"/>
      <c r="P72" s="50"/>
      <c r="Q72" s="22" t="s">
        <v>345</v>
      </c>
      <c r="R72" s="30" t="str">
        <f>HYPERLINK("https://youtu.be/zVlarcKaJgw?t=456","SCO")</f>
        <v>SCO</v>
      </c>
      <c r="S72" s="24"/>
      <c r="T72" s="24"/>
      <c r="U72" s="24"/>
      <c r="V72" s="50"/>
      <c r="W72" s="22"/>
      <c r="X72" s="24"/>
      <c r="Y72" s="24"/>
      <c r="Z72" s="24"/>
      <c r="AA72" s="44"/>
      <c r="AB72" s="22"/>
      <c r="AC72" s="24"/>
      <c r="AD72" s="24"/>
      <c r="AE72" s="24"/>
      <c r="AF72" s="44"/>
      <c r="AG72" s="22"/>
      <c r="AH72" s="24"/>
      <c r="AI72" s="24"/>
      <c r="AJ72" s="24"/>
      <c r="AK72" s="44"/>
      <c r="AL72" s="22"/>
      <c r="AM72" s="24"/>
      <c r="AN72" s="24"/>
      <c r="AO72" s="24"/>
    </row>
    <row r="73">
      <c r="A73" s="41" t="s">
        <v>565</v>
      </c>
      <c r="B73" s="42" t="s">
        <v>839</v>
      </c>
      <c r="C73" s="43" t="s">
        <v>840</v>
      </c>
      <c r="D73" s="22" t="s">
        <v>133</v>
      </c>
      <c r="E73" s="24"/>
      <c r="F73" s="44"/>
      <c r="G73" s="22" t="s">
        <v>14</v>
      </c>
      <c r="H73" s="24"/>
      <c r="I73" s="24"/>
      <c r="J73" s="44"/>
      <c r="K73" s="22" t="s">
        <v>249</v>
      </c>
      <c r="L73" s="30" t="str">
        <f>HYPERLINK("https://www.youtube.com/watch?v=2DoW7Yhvrss","SUN")</f>
        <v>SUN</v>
      </c>
      <c r="M73" s="30" t="str">
        <f>HYPERLINK("https://youtu.be/bqhIWPlHF8U?t=5","SCO")</f>
        <v>SCO</v>
      </c>
      <c r="N73" s="24"/>
      <c r="O73" s="24"/>
      <c r="P73" s="50"/>
      <c r="Q73" s="22" t="s">
        <v>318</v>
      </c>
      <c r="R73" s="24"/>
      <c r="S73" s="24"/>
      <c r="T73" s="24"/>
      <c r="U73" s="24"/>
      <c r="V73" s="44"/>
      <c r="W73" s="22" t="s">
        <v>319</v>
      </c>
      <c r="X73" s="24"/>
      <c r="Y73" s="24"/>
      <c r="Z73" s="24"/>
      <c r="AA73" s="44"/>
      <c r="AB73" s="22"/>
      <c r="AC73" s="24"/>
      <c r="AD73" s="24"/>
      <c r="AE73" s="24"/>
      <c r="AF73" s="44"/>
      <c r="AG73" s="22"/>
      <c r="AH73" s="24"/>
      <c r="AI73" s="24"/>
      <c r="AJ73" s="24"/>
      <c r="AK73" s="44"/>
      <c r="AL73" s="22"/>
      <c r="AM73" s="24"/>
      <c r="AN73" s="24"/>
      <c r="AO73" s="24"/>
    </row>
    <row r="74">
      <c r="B74" s="42" t="s">
        <v>848</v>
      </c>
      <c r="C74" s="43" t="s">
        <v>849</v>
      </c>
      <c r="E74" s="24"/>
      <c r="F74" s="44"/>
      <c r="G74" s="22" t="s">
        <v>14</v>
      </c>
      <c r="H74" s="24"/>
      <c r="I74" s="24"/>
      <c r="J74" s="44"/>
      <c r="K74" s="76" t="s">
        <v>760</v>
      </c>
      <c r="L74" s="79" t="str">
        <f>HYPERLINK("https://youtu.be/bqhIWPlHF8U?t=33","SCO")</f>
        <v>SCO</v>
      </c>
      <c r="M74" s="77"/>
      <c r="N74" s="77"/>
      <c r="O74" s="77"/>
      <c r="P74" s="80"/>
      <c r="Q74" s="76" t="s">
        <v>861</v>
      </c>
      <c r="R74" s="79" t="str">
        <f>HYPERLINK("https://youtu.be/bqhIWPlHF8U?t=72","SCO")</f>
        <v>SCO</v>
      </c>
      <c r="S74" s="77"/>
      <c r="T74" s="77"/>
      <c r="U74" s="77"/>
      <c r="V74" s="80"/>
      <c r="W74" s="76" t="s">
        <v>442</v>
      </c>
      <c r="X74" s="79" t="str">
        <f>HYPERLINK("https://youtu.be/bqhIWPlHF8U?t=93","SCO")</f>
        <v>SCO</v>
      </c>
      <c r="Y74" s="77"/>
      <c r="Z74" s="77"/>
      <c r="AA74" s="80"/>
      <c r="AB74" s="22"/>
      <c r="AC74" s="24"/>
      <c r="AD74" s="24"/>
      <c r="AE74" s="24"/>
      <c r="AF74" s="44"/>
      <c r="AG74" s="22"/>
      <c r="AH74" s="24"/>
      <c r="AI74" s="24"/>
      <c r="AJ74" s="24"/>
      <c r="AK74" s="44"/>
      <c r="AL74" s="22"/>
      <c r="AM74" s="24"/>
      <c r="AN74" s="24"/>
      <c r="AO74" s="24"/>
    </row>
    <row r="75">
      <c r="B75" s="42" t="s">
        <v>867</v>
      </c>
      <c r="C75" s="43" t="s">
        <v>869</v>
      </c>
      <c r="E75" s="24"/>
      <c r="F75" s="44"/>
      <c r="G75" s="22" t="s">
        <v>14</v>
      </c>
      <c r="H75" s="24"/>
      <c r="I75" s="24"/>
      <c r="J75" s="44"/>
      <c r="K75" s="22" t="s">
        <v>249</v>
      </c>
      <c r="L75" s="30" t="str">
        <f>HYPERLINK("https://www.youtube.com/watch?v=ix1OK-i5oU4","SUN")</f>
        <v>SUN</v>
      </c>
      <c r="M75" s="30" t="str">
        <f>HYPERLINK("https://youtu.be/bqhIWPlHF8U?t=122","SCO")</f>
        <v>SCO</v>
      </c>
      <c r="N75" s="24"/>
      <c r="O75" s="24"/>
      <c r="P75" s="50"/>
      <c r="Q75" s="22" t="s">
        <v>318</v>
      </c>
      <c r="R75" s="24"/>
      <c r="S75" s="24"/>
      <c r="T75" s="24"/>
      <c r="U75" s="24"/>
      <c r="V75" s="44"/>
      <c r="W75" s="22"/>
      <c r="X75" s="24"/>
      <c r="Y75" s="24"/>
      <c r="Z75" s="24"/>
      <c r="AA75" s="44"/>
      <c r="AB75" s="22"/>
      <c r="AC75" s="24"/>
      <c r="AD75" s="24"/>
      <c r="AE75" s="24"/>
      <c r="AF75" s="44"/>
      <c r="AG75" s="22"/>
      <c r="AH75" s="24"/>
      <c r="AI75" s="24"/>
      <c r="AJ75" s="24"/>
      <c r="AK75" s="44"/>
      <c r="AL75" s="22"/>
      <c r="AM75" s="24"/>
      <c r="AN75" s="24"/>
      <c r="AO75" s="24"/>
    </row>
    <row r="76">
      <c r="B76" s="42" t="s">
        <v>871</v>
      </c>
      <c r="C76" s="43" t="s">
        <v>872</v>
      </c>
      <c r="E76" s="24"/>
      <c r="F76" s="44"/>
      <c r="G76" s="22" t="s">
        <v>14</v>
      </c>
      <c r="H76" s="24"/>
      <c r="I76" s="24"/>
      <c r="J76" s="44"/>
      <c r="K76" s="22" t="s">
        <v>249</v>
      </c>
      <c r="L76" s="30" t="str">
        <f>HYPERLINK("https://youtu.be/bqhIWPlHF8U?t=176","SCO")</f>
        <v>SCO</v>
      </c>
      <c r="M76" s="24"/>
      <c r="N76" s="24"/>
      <c r="O76" s="24"/>
      <c r="P76" s="50"/>
      <c r="Q76" s="22"/>
      <c r="R76" s="24"/>
      <c r="S76" s="24"/>
      <c r="T76" s="24"/>
      <c r="U76" s="24"/>
      <c r="V76" s="44"/>
      <c r="W76" s="22"/>
      <c r="X76" s="24"/>
      <c r="Y76" s="24"/>
      <c r="Z76" s="24"/>
      <c r="AA76" s="44"/>
      <c r="AB76" s="22"/>
      <c r="AC76" s="24"/>
      <c r="AD76" s="24"/>
      <c r="AE76" s="24"/>
      <c r="AF76" s="44"/>
      <c r="AG76" s="22"/>
      <c r="AH76" s="24"/>
      <c r="AI76" s="24"/>
      <c r="AJ76" s="24"/>
      <c r="AK76" s="44"/>
      <c r="AL76" s="22"/>
      <c r="AM76" s="24"/>
      <c r="AN76" s="24"/>
      <c r="AO76" s="24"/>
    </row>
    <row r="77">
      <c r="B77" s="42" t="s">
        <v>879</v>
      </c>
      <c r="C77" s="43" t="s">
        <v>880</v>
      </c>
      <c r="E77" s="24"/>
      <c r="F77" s="44"/>
      <c r="G77" s="22" t="s">
        <v>14</v>
      </c>
      <c r="H77" s="24"/>
      <c r="I77" s="24"/>
      <c r="J77" s="44"/>
      <c r="K77" s="22" t="s">
        <v>881</v>
      </c>
      <c r="L77" s="81" t="str">
        <f>HYPERLINK("https://www.twitch.tv/videos/303074762","AWE")</f>
        <v>AWE</v>
      </c>
      <c r="M77" s="82" t="str">
        <f>HYPERLINK("https://www.twitch.tv/videos/100127294","GOL")</f>
        <v>GOL</v>
      </c>
      <c r="N77" s="82" t="str">
        <f>HYPERLINK("https://youtu.be/bqhIWPlHF8U?t=205","SCO")</f>
        <v>SCO</v>
      </c>
      <c r="O77" s="83"/>
      <c r="P77" s="84"/>
      <c r="Q77" s="22" t="s">
        <v>437</v>
      </c>
      <c r="R77" s="24"/>
      <c r="S77" s="24"/>
      <c r="T77" s="24"/>
      <c r="U77" s="24"/>
      <c r="V77" s="44"/>
      <c r="W77" s="22" t="s">
        <v>411</v>
      </c>
      <c r="X77" s="24"/>
      <c r="Y77" s="24"/>
      <c r="Z77" s="24"/>
      <c r="AA77" s="44"/>
      <c r="AB77" s="22" t="s">
        <v>318</v>
      </c>
      <c r="AC77" s="24"/>
      <c r="AD77" s="24"/>
      <c r="AE77" s="24"/>
      <c r="AF77" s="44"/>
      <c r="AG77" s="22"/>
      <c r="AH77" s="24"/>
      <c r="AI77" s="24"/>
      <c r="AJ77" s="24"/>
      <c r="AK77" s="44"/>
      <c r="AL77" s="22"/>
      <c r="AM77" s="24"/>
      <c r="AN77" s="24"/>
      <c r="AO77" s="24"/>
    </row>
    <row r="78">
      <c r="A78" s="41" t="s">
        <v>576</v>
      </c>
      <c r="B78" s="42" t="s">
        <v>890</v>
      </c>
      <c r="C78" s="43" t="s">
        <v>891</v>
      </c>
      <c r="D78" s="22" t="s">
        <v>133</v>
      </c>
      <c r="E78" s="24"/>
      <c r="F78" s="44"/>
      <c r="G78" s="22" t="s">
        <v>14</v>
      </c>
      <c r="H78" s="24"/>
      <c r="I78" s="24"/>
      <c r="J78" s="44"/>
      <c r="K78" s="22" t="s">
        <v>145</v>
      </c>
      <c r="L78" s="30" t="str">
        <f>HYPERLINK("https://www.youtube.com/watch?v=MOHC_6jnuW8","GEA")</f>
        <v>GEA</v>
      </c>
      <c r="M78" s="30" t="str">
        <f>HYPERLINK("https://www.youtube.com/watch?v=dsL5_ElGgiQ","SUN")</f>
        <v>SUN</v>
      </c>
      <c r="N78" s="30" t="str">
        <f>HYPERLINK("https://youtu.be/wEwk1Gi0dlM?t=5","SCO")</f>
        <v>SCO</v>
      </c>
      <c r="O78" s="52"/>
      <c r="P78" s="50"/>
      <c r="Q78" s="22"/>
      <c r="R78" s="24"/>
      <c r="S78" s="24"/>
      <c r="T78" s="24"/>
      <c r="U78" s="24"/>
      <c r="V78" s="44"/>
      <c r="W78" s="22"/>
      <c r="X78" s="24"/>
      <c r="Y78" s="24"/>
      <c r="Z78" s="24"/>
      <c r="AA78" s="44"/>
      <c r="AB78" s="22"/>
      <c r="AC78" s="24"/>
      <c r="AD78" s="24"/>
      <c r="AE78" s="24"/>
      <c r="AF78" s="44"/>
      <c r="AG78" s="22"/>
      <c r="AH78" s="24"/>
      <c r="AI78" s="24"/>
      <c r="AJ78" s="24"/>
      <c r="AK78" s="44"/>
      <c r="AL78" s="22"/>
      <c r="AM78" s="24"/>
      <c r="AN78" s="24"/>
      <c r="AO78" s="24"/>
    </row>
    <row r="79">
      <c r="B79" s="42" t="s">
        <v>900</v>
      </c>
      <c r="C79" s="43" t="s">
        <v>901</v>
      </c>
      <c r="E79" s="24"/>
      <c r="F79" s="44"/>
      <c r="G79" s="22" t="s">
        <v>14</v>
      </c>
      <c r="H79" s="24"/>
      <c r="I79" s="24"/>
      <c r="J79" s="44"/>
      <c r="K79" s="22" t="s">
        <v>249</v>
      </c>
      <c r="L79" s="30" t="str">
        <f>HYPERLINK("https://youtu.be/wEwk1Gi0dlM?t=32","SCO")</f>
        <v>SCO</v>
      </c>
      <c r="M79" s="30" t="str">
        <f>HYPERLINK("https://www.youtube.com/watch?v=vlhcL4YPb6s","SUN")</f>
        <v>SUN</v>
      </c>
      <c r="N79" s="52"/>
      <c r="O79" s="24"/>
      <c r="P79" s="50"/>
      <c r="Q79" s="22"/>
      <c r="R79" s="24"/>
      <c r="S79" s="24"/>
      <c r="T79" s="24"/>
      <c r="U79" s="24"/>
      <c r="V79" s="44"/>
      <c r="W79" s="22"/>
      <c r="X79" s="24"/>
      <c r="Y79" s="24"/>
      <c r="Z79" s="24"/>
      <c r="AA79" s="44"/>
      <c r="AB79" s="22"/>
      <c r="AC79" s="24"/>
      <c r="AD79" s="24"/>
      <c r="AE79" s="24"/>
      <c r="AF79" s="44"/>
      <c r="AG79" s="22"/>
      <c r="AH79" s="24"/>
      <c r="AI79" s="24"/>
      <c r="AJ79" s="24"/>
      <c r="AK79" s="44"/>
      <c r="AL79" s="22"/>
      <c r="AM79" s="24"/>
      <c r="AN79" s="24"/>
      <c r="AO79" s="24"/>
    </row>
    <row r="80">
      <c r="B80" s="42" t="s">
        <v>912</v>
      </c>
      <c r="C80" s="43" t="s">
        <v>913</v>
      </c>
      <c r="E80" s="24"/>
      <c r="F80" s="44"/>
      <c r="G80" s="22" t="s">
        <v>14</v>
      </c>
      <c r="H80" s="24"/>
      <c r="I80" s="24"/>
      <c r="J80" s="44"/>
      <c r="K80" s="22" t="s">
        <v>335</v>
      </c>
      <c r="L80" s="30" t="str">
        <f>HYPERLINK("https://youtu.be/wEwk1Gi0dlM?t=64","SCO")</f>
        <v>SCO</v>
      </c>
      <c r="M80" s="24"/>
      <c r="N80" s="24"/>
      <c r="O80" s="24"/>
      <c r="P80" s="50"/>
      <c r="Q80" s="22" t="s">
        <v>318</v>
      </c>
      <c r="R80" s="30" t="str">
        <f>HYPERLINK("https://youtu.be/wEwk1Gi0dlM?t=64","SCO")</f>
        <v>SCO</v>
      </c>
      <c r="S80" s="24"/>
      <c r="T80" s="24"/>
      <c r="U80" s="24"/>
      <c r="V80" s="50"/>
      <c r="W80" s="22" t="s">
        <v>353</v>
      </c>
      <c r="X80" s="30" t="str">
        <f>HYPERLINK("https://youtu.be/wEwk1Gi0dlM?t=129","SCO")</f>
        <v>SCO</v>
      </c>
      <c r="Y80" s="24"/>
      <c r="Z80" s="24"/>
      <c r="AA80" s="50"/>
      <c r="AB80" s="22"/>
      <c r="AC80" s="24"/>
      <c r="AD80" s="24"/>
      <c r="AE80" s="24"/>
      <c r="AF80" s="44"/>
      <c r="AG80" s="22"/>
      <c r="AH80" s="24"/>
      <c r="AI80" s="24"/>
      <c r="AJ80" s="24"/>
      <c r="AK80" s="44"/>
      <c r="AL80" s="22"/>
      <c r="AM80" s="24"/>
      <c r="AN80" s="24"/>
      <c r="AO80" s="24"/>
    </row>
    <row r="81">
      <c r="B81" s="42" t="s">
        <v>922</v>
      </c>
      <c r="C81" s="43" t="s">
        <v>923</v>
      </c>
      <c r="E81" s="24"/>
      <c r="F81" s="44"/>
      <c r="G81" s="22" t="s">
        <v>14</v>
      </c>
      <c r="H81" s="24"/>
      <c r="I81" s="24"/>
      <c r="J81" s="44"/>
      <c r="K81" s="22" t="s">
        <v>249</v>
      </c>
      <c r="L81" s="30" t="str">
        <f>HYPERLINK("https://youtu.be/wEwk1Gi0dlM?t=162","SCO")</f>
        <v>SCO</v>
      </c>
      <c r="M81" s="24"/>
      <c r="N81" s="24"/>
      <c r="O81" s="24"/>
      <c r="P81" s="50"/>
      <c r="Q81" s="22"/>
      <c r="R81" s="24"/>
      <c r="S81" s="24"/>
      <c r="T81" s="24"/>
      <c r="U81" s="24"/>
      <c r="V81" s="44"/>
      <c r="W81" s="22"/>
      <c r="X81" s="24"/>
      <c r="Y81" s="24"/>
      <c r="Z81" s="24"/>
      <c r="AA81" s="44"/>
      <c r="AB81" s="22"/>
      <c r="AC81" s="24"/>
      <c r="AD81" s="24"/>
      <c r="AE81" s="24"/>
      <c r="AF81" s="44"/>
      <c r="AG81" s="22"/>
      <c r="AH81" s="24"/>
      <c r="AI81" s="24"/>
      <c r="AJ81" s="24"/>
      <c r="AK81" s="44"/>
      <c r="AL81" s="22"/>
      <c r="AM81" s="24"/>
      <c r="AN81" s="24"/>
      <c r="AO81" s="24"/>
    </row>
    <row r="82">
      <c r="B82" s="42" t="s">
        <v>928</v>
      </c>
      <c r="C82" s="43" t="s">
        <v>930</v>
      </c>
      <c r="E82" s="24"/>
      <c r="F82" s="44"/>
      <c r="G82" s="22" t="s">
        <v>14</v>
      </c>
      <c r="H82" s="24"/>
      <c r="I82" s="24"/>
      <c r="J82" s="44"/>
      <c r="K82" s="22" t="s">
        <v>249</v>
      </c>
      <c r="L82" s="30" t="str">
        <f>HYPERLINK("https://youtu.be/wEwk1Gi0dlM?t=186","SCO")</f>
        <v>SCO</v>
      </c>
      <c r="M82" s="24"/>
      <c r="N82" s="24"/>
      <c r="O82" s="24"/>
      <c r="P82" s="50"/>
      <c r="Q82" s="22" t="s">
        <v>353</v>
      </c>
      <c r="R82" s="30" t="str">
        <f>HYPERLINK("https://youtu.be/wEwk1Gi0dlM?t=238","SCO")</f>
        <v>SCO</v>
      </c>
      <c r="S82" s="24"/>
      <c r="T82" s="24"/>
      <c r="U82" s="24"/>
      <c r="V82" s="50"/>
      <c r="W82" s="22"/>
      <c r="X82" s="24"/>
      <c r="Y82" s="24"/>
      <c r="Z82" s="24"/>
      <c r="AA82" s="44"/>
      <c r="AB82" s="22"/>
      <c r="AC82" s="24"/>
      <c r="AD82" s="24"/>
      <c r="AE82" s="24"/>
      <c r="AF82" s="44"/>
      <c r="AG82" s="22"/>
      <c r="AH82" s="24"/>
      <c r="AI82" s="24"/>
      <c r="AJ82" s="24"/>
      <c r="AK82" s="44"/>
      <c r="AL82" s="22"/>
      <c r="AM82" s="24"/>
      <c r="AN82" s="24"/>
      <c r="AO82" s="24"/>
    </row>
    <row r="83">
      <c r="A83" s="41" t="s">
        <v>582</v>
      </c>
      <c r="B83" s="42" t="s">
        <v>941</v>
      </c>
      <c r="C83" s="43" t="s">
        <v>942</v>
      </c>
      <c r="D83" s="22" t="s">
        <v>133</v>
      </c>
      <c r="E83" s="24"/>
      <c r="F83" s="44"/>
      <c r="G83" s="22" t="s">
        <v>14</v>
      </c>
      <c r="H83" s="24"/>
      <c r="I83" s="24"/>
      <c r="J83" s="44"/>
      <c r="K83" s="22" t="s">
        <v>436</v>
      </c>
      <c r="L83" s="30" t="str">
        <f>HYPERLINK("https://youtu.be/uI59GT_7Urs?t=5","SCO")</f>
        <v>SCO</v>
      </c>
      <c r="M83" s="24"/>
      <c r="N83" s="24"/>
      <c r="O83" s="24"/>
      <c r="P83" s="50"/>
      <c r="Q83" s="22" t="s">
        <v>318</v>
      </c>
      <c r="R83" s="24"/>
      <c r="S83" s="24"/>
      <c r="T83" s="24"/>
      <c r="U83" s="24"/>
      <c r="V83" s="44"/>
      <c r="W83" s="22" t="s">
        <v>452</v>
      </c>
      <c r="X83" s="24"/>
      <c r="Y83" s="24"/>
      <c r="Z83" s="24"/>
      <c r="AA83" s="44"/>
      <c r="AB83" s="22"/>
      <c r="AC83" s="24"/>
      <c r="AD83" s="24"/>
      <c r="AE83" s="24"/>
      <c r="AF83" s="44"/>
      <c r="AG83" s="22"/>
      <c r="AH83" s="24"/>
      <c r="AI83" s="24"/>
      <c r="AJ83" s="24"/>
      <c r="AK83" s="44"/>
      <c r="AL83" s="22"/>
      <c r="AM83" s="24"/>
      <c r="AN83" s="24"/>
      <c r="AO83" s="24"/>
    </row>
    <row r="84">
      <c r="B84" s="42" t="s">
        <v>948</v>
      </c>
      <c r="C84" s="43" t="s">
        <v>949</v>
      </c>
      <c r="E84" s="24"/>
      <c r="F84" s="44"/>
      <c r="G84" s="22" t="s">
        <v>14</v>
      </c>
      <c r="H84" s="24"/>
      <c r="I84" s="24"/>
      <c r="J84" s="44"/>
      <c r="K84" s="22" t="s">
        <v>249</v>
      </c>
      <c r="L84" s="30" t="str">
        <f>HYPERLINK("https://www.twitch.tv/videos/86268135","XEL")</f>
        <v>XEL</v>
      </c>
      <c r="M84" s="30" t="str">
        <f>HYPERLINK("https://www.youtube.com/watch?v=h2YMB44x8n0","GEA")</f>
        <v>GEA</v>
      </c>
      <c r="N84" s="30" t="str">
        <f>HYPERLINK("https://youtu.be/uI59GT_7Urs?t=72","SCO")</f>
        <v>SCO</v>
      </c>
      <c r="O84" s="30" t="str">
        <f>HYPERLINK("https://www.youtube.com/watch?v=_7UujuxmWzE","SKY")</f>
        <v>SKY</v>
      </c>
      <c r="P84" s="50"/>
      <c r="Q84" s="22" t="s">
        <v>307</v>
      </c>
      <c r="R84" s="30" t="str">
        <f>HYPERLINK("https://youtu.be/uI59GT_7Urs?t=192","SCO")</f>
        <v>SCO</v>
      </c>
      <c r="S84" s="24"/>
      <c r="T84" s="24"/>
      <c r="U84" s="24"/>
      <c r="V84" s="50"/>
      <c r="W84" s="22" t="s">
        <v>354</v>
      </c>
      <c r="X84" s="30" t="str">
        <f>HYPERLINK("https://youtu.be/uI59GT_7Urs?t=244","SCO")</f>
        <v>SCO</v>
      </c>
      <c r="Y84" s="24"/>
      <c r="Z84" s="24"/>
      <c r="AA84" s="50"/>
      <c r="AB84" s="22" t="s">
        <v>353</v>
      </c>
      <c r="AC84" s="30" t="str">
        <f>HYPERLINK("https://youtu.be/uI59GT_7Urs?t=308","SCO")</f>
        <v>SCO</v>
      </c>
      <c r="AD84" s="24"/>
      <c r="AE84" s="52"/>
      <c r="AF84" s="50"/>
      <c r="AG84" s="22"/>
      <c r="AH84" s="24"/>
      <c r="AI84" s="24"/>
      <c r="AJ84" s="24"/>
      <c r="AK84" s="44"/>
      <c r="AL84" s="22"/>
      <c r="AM84" s="24"/>
      <c r="AN84" s="24"/>
      <c r="AO84" s="24"/>
    </row>
    <row r="85">
      <c r="B85" s="42" t="s">
        <v>970</v>
      </c>
      <c r="C85" s="43" t="s">
        <v>971</v>
      </c>
      <c r="E85" s="24"/>
      <c r="F85" s="44"/>
      <c r="G85" s="22" t="s">
        <v>14</v>
      </c>
      <c r="H85" s="24"/>
      <c r="I85" s="24"/>
      <c r="J85" s="44"/>
      <c r="K85" s="76" t="s">
        <v>760</v>
      </c>
      <c r="L85" s="79" t="str">
        <f>HYPERLINK("https://youtu.be/uI59GT_7Urs?t=425","SCO")</f>
        <v>SCO</v>
      </c>
      <c r="M85" s="77"/>
      <c r="N85" s="77"/>
      <c r="O85" s="77"/>
      <c r="P85" s="80"/>
      <c r="Q85" s="22" t="s">
        <v>435</v>
      </c>
      <c r="R85" s="30" t="str">
        <f>HYPERLINK("https://youtu.be/uI59GT_7Urs?t=465","SCO")</f>
        <v>SCO</v>
      </c>
      <c r="S85" s="24"/>
      <c r="T85" s="24"/>
      <c r="U85" s="24"/>
      <c r="V85" s="50"/>
      <c r="W85" s="22" t="s">
        <v>318</v>
      </c>
      <c r="X85" s="24"/>
      <c r="Y85" s="24"/>
      <c r="Z85" s="24"/>
      <c r="AA85" s="44"/>
      <c r="AB85" s="22" t="s">
        <v>981</v>
      </c>
      <c r="AC85" s="30" t="str">
        <f>HYPERLINK("https://youtu.be/uI59GT_7Urs?t=505","SCO")</f>
        <v>SCO</v>
      </c>
      <c r="AD85" s="24"/>
      <c r="AE85" s="52"/>
      <c r="AF85" s="50"/>
      <c r="AG85" s="22" t="s">
        <v>353</v>
      </c>
      <c r="AH85" s="30" t="str">
        <f>HYPERLINK("https://www.youtube.com/watch?v=Z3Bw4fKva9c","HGB")</f>
        <v>HGB</v>
      </c>
      <c r="AI85" s="30" t="str">
        <f>HYPERLINK("https://www.youtube.com/watch?v=ZxNEOrLqzB8","GEA")</f>
        <v>GEA</v>
      </c>
      <c r="AJ85" s="30" t="str">
        <f>HYPERLINK("https://www.youtube.com/watch?v=2HycUILYqr4","SCO")</f>
        <v>SCO</v>
      </c>
      <c r="AK85" s="50"/>
      <c r="AL85" s="22"/>
      <c r="AM85" s="24"/>
      <c r="AN85" s="24"/>
      <c r="AO85" s="24"/>
    </row>
    <row r="86">
      <c r="B86" s="42" t="s">
        <v>990</v>
      </c>
      <c r="C86" s="43" t="s">
        <v>991</v>
      </c>
      <c r="E86" s="24"/>
      <c r="F86" s="44"/>
      <c r="G86" s="22" t="s">
        <v>14</v>
      </c>
      <c r="H86" s="24"/>
      <c r="I86" s="24"/>
      <c r="J86" s="44"/>
      <c r="K86" s="22" t="s">
        <v>249</v>
      </c>
      <c r="L86" s="30" t="str">
        <f>HYPERLINK("https://youtu.be/uI59GT_7Urs?t=563","SCO")</f>
        <v>SCO</v>
      </c>
      <c r="M86" s="24"/>
      <c r="N86" s="24"/>
      <c r="O86" s="24"/>
      <c r="P86" s="50"/>
      <c r="Q86" s="22"/>
      <c r="R86" s="24"/>
      <c r="S86" s="24"/>
      <c r="T86" s="24"/>
      <c r="U86" s="24"/>
      <c r="V86" s="44"/>
      <c r="W86" s="22"/>
      <c r="X86" s="24"/>
      <c r="Y86" s="24"/>
      <c r="Z86" s="24"/>
      <c r="AA86" s="44"/>
      <c r="AB86" s="22"/>
      <c r="AC86" s="24"/>
      <c r="AD86" s="24"/>
      <c r="AE86" s="24"/>
      <c r="AF86" s="44"/>
      <c r="AG86" s="22"/>
      <c r="AH86" s="24"/>
      <c r="AI86" s="24"/>
      <c r="AJ86" s="24"/>
      <c r="AK86" s="44"/>
      <c r="AL86" s="22"/>
      <c r="AM86" s="24"/>
      <c r="AN86" s="24"/>
      <c r="AO86" s="24"/>
    </row>
    <row r="87">
      <c r="B87" s="42" t="s">
        <v>999</v>
      </c>
      <c r="C87" s="43" t="s">
        <v>1000</v>
      </c>
      <c r="E87" s="24"/>
      <c r="F87" s="44"/>
      <c r="G87" s="22" t="s">
        <v>14</v>
      </c>
      <c r="H87" s="24"/>
      <c r="I87" s="24"/>
      <c r="J87" s="44"/>
      <c r="K87" s="22" t="s">
        <v>249</v>
      </c>
      <c r="L87" s="30" t="str">
        <f>HYPERLINK("https://youtu.be/uI59GT_7Urs?t=592","SCO")</f>
        <v>SCO</v>
      </c>
      <c r="M87" s="24"/>
      <c r="N87" s="24"/>
      <c r="O87" s="24"/>
      <c r="P87" s="50"/>
      <c r="Q87" s="22"/>
      <c r="R87" s="24"/>
      <c r="S87" s="24"/>
      <c r="T87" s="24"/>
      <c r="U87" s="24"/>
      <c r="V87" s="44"/>
      <c r="W87" s="22"/>
      <c r="X87" s="24"/>
      <c r="Y87" s="24"/>
      <c r="Z87" s="24"/>
      <c r="AA87" s="44"/>
      <c r="AB87" s="22"/>
      <c r="AC87" s="24"/>
      <c r="AD87" s="24"/>
      <c r="AE87" s="24"/>
      <c r="AF87" s="44"/>
      <c r="AG87" s="22"/>
      <c r="AH87" s="24"/>
      <c r="AI87" s="24"/>
      <c r="AJ87" s="24"/>
      <c r="AK87" s="44"/>
      <c r="AL87" s="22"/>
      <c r="AM87" s="24"/>
      <c r="AN87" s="24"/>
      <c r="AO87" s="24"/>
    </row>
    <row r="88">
      <c r="A88" s="41" t="s">
        <v>590</v>
      </c>
      <c r="B88" s="42" t="s">
        <v>1003</v>
      </c>
      <c r="C88" s="43" t="s">
        <v>1004</v>
      </c>
      <c r="D88" s="22" t="s">
        <v>133</v>
      </c>
      <c r="E88" s="24"/>
      <c r="F88" s="44"/>
      <c r="G88" s="22" t="s">
        <v>14</v>
      </c>
      <c r="H88" s="30" t="str">
        <f>HYPERLINK("https://www.youtube.com/watch?v=5BV4tf0tnBI","SUN")</f>
        <v>SUN</v>
      </c>
      <c r="I88" s="24"/>
      <c r="J88" s="44"/>
      <c r="K88" s="22" t="s">
        <v>325</v>
      </c>
      <c r="L88" s="30" t="str">
        <f>HYPERLINK("https://youtu.be/40LuFz_lkdc?t=4","SCO")</f>
        <v>SCO</v>
      </c>
      <c r="M88" s="24"/>
      <c r="N88" s="24"/>
      <c r="O88" s="24"/>
      <c r="P88" s="50"/>
      <c r="Q88" s="22" t="s">
        <v>319</v>
      </c>
      <c r="R88" s="30" t="str">
        <f>HYPERLINK("https://youtu.be/40LuFz_lkdc?t=49","SCO")</f>
        <v>SCO</v>
      </c>
      <c r="S88" s="24"/>
      <c r="T88" s="24"/>
      <c r="U88" s="24"/>
      <c r="V88" s="50"/>
      <c r="W88" s="22" t="s">
        <v>345</v>
      </c>
      <c r="X88" s="24"/>
      <c r="Y88" s="24"/>
      <c r="Z88" s="24"/>
      <c r="AA88" s="44"/>
      <c r="AB88" s="22"/>
      <c r="AC88" s="24"/>
      <c r="AD88" s="24"/>
      <c r="AE88" s="24"/>
      <c r="AF88" s="44"/>
      <c r="AG88" s="22"/>
      <c r="AH88" s="24"/>
      <c r="AI88" s="24"/>
      <c r="AJ88" s="24"/>
      <c r="AK88" s="44"/>
      <c r="AL88" s="22"/>
      <c r="AM88" s="24"/>
      <c r="AN88" s="24"/>
      <c r="AO88" s="24"/>
    </row>
    <row r="89">
      <c r="B89" s="42" t="s">
        <v>1013</v>
      </c>
      <c r="C89" s="43" t="s">
        <v>1014</v>
      </c>
      <c r="E89" s="24"/>
      <c r="F89" s="44"/>
      <c r="G89" s="22" t="s">
        <v>14</v>
      </c>
      <c r="H89" s="24"/>
      <c r="I89" s="24"/>
      <c r="J89" s="44"/>
      <c r="K89" s="22" t="s">
        <v>249</v>
      </c>
      <c r="L89" s="30" t="str">
        <f>HYPERLINK("https://youtu.be/40LuFz_lkdc?t=62","SCO")</f>
        <v>SCO</v>
      </c>
      <c r="M89" s="24"/>
      <c r="N89" s="24"/>
      <c r="O89" s="24"/>
      <c r="P89" s="50"/>
      <c r="Q89" s="22"/>
      <c r="R89" s="24"/>
      <c r="S89" s="24"/>
      <c r="T89" s="24"/>
      <c r="U89" s="24"/>
      <c r="V89" s="44"/>
      <c r="W89" s="22"/>
      <c r="X89" s="24"/>
      <c r="Y89" s="24"/>
      <c r="Z89" s="24"/>
      <c r="AA89" s="44"/>
      <c r="AB89" s="22"/>
      <c r="AC89" s="24"/>
      <c r="AD89" s="24"/>
      <c r="AE89" s="24"/>
      <c r="AF89" s="44"/>
      <c r="AG89" s="22"/>
      <c r="AH89" s="24"/>
      <c r="AI89" s="24"/>
      <c r="AJ89" s="24"/>
      <c r="AK89" s="44"/>
      <c r="AL89" s="22"/>
      <c r="AM89" s="24"/>
      <c r="AN89" s="24"/>
      <c r="AO89" s="24"/>
    </row>
    <row r="90">
      <c r="B90" s="42" t="s">
        <v>1020</v>
      </c>
      <c r="C90" s="43" t="s">
        <v>1022</v>
      </c>
      <c r="E90" s="24"/>
      <c r="F90" s="44"/>
      <c r="G90" s="22" t="s">
        <v>14</v>
      </c>
      <c r="H90" s="24"/>
      <c r="I90" s="24"/>
      <c r="J90" s="44"/>
      <c r="K90" s="22" t="s">
        <v>249</v>
      </c>
      <c r="L90" s="30" t="str">
        <f>HYPERLINK("https://youtu.be/40LuFz_lkdc?t=94","SCO")</f>
        <v>SCO</v>
      </c>
      <c r="M90" s="24"/>
      <c r="N90" s="24"/>
      <c r="O90" s="24"/>
      <c r="P90" s="50"/>
      <c r="Q90" s="22"/>
      <c r="R90" s="24"/>
      <c r="S90" s="24"/>
      <c r="T90" s="24"/>
      <c r="U90" s="24"/>
      <c r="V90" s="44"/>
      <c r="W90" s="22"/>
      <c r="X90" s="24"/>
      <c r="Y90" s="24"/>
      <c r="Z90" s="24"/>
      <c r="AA90" s="44"/>
      <c r="AB90" s="22"/>
      <c r="AC90" s="24"/>
      <c r="AD90" s="24"/>
      <c r="AE90" s="24"/>
      <c r="AF90" s="44"/>
      <c r="AG90" s="22"/>
      <c r="AH90" s="24"/>
      <c r="AI90" s="24"/>
      <c r="AJ90" s="24"/>
      <c r="AK90" s="44"/>
      <c r="AL90" s="22"/>
      <c r="AM90" s="24"/>
      <c r="AN90" s="24"/>
      <c r="AO90" s="24"/>
    </row>
    <row r="91">
      <c r="B91" s="42" t="s">
        <v>1029</v>
      </c>
      <c r="C91" s="43" t="s">
        <v>1030</v>
      </c>
      <c r="E91" s="24"/>
      <c r="F91" s="44"/>
      <c r="G91" s="22" t="s">
        <v>14</v>
      </c>
      <c r="H91" s="24"/>
      <c r="I91" s="24"/>
      <c r="J91" s="44"/>
      <c r="K91" s="22" t="s">
        <v>586</v>
      </c>
      <c r="L91" s="30" t="str">
        <f>HYPERLINK("https://youtu.be/40LuFz_lkdc?t=124","SCO")</f>
        <v>SCO</v>
      </c>
      <c r="M91" s="24"/>
      <c r="N91" s="24"/>
      <c r="O91" s="24"/>
      <c r="P91" s="50"/>
      <c r="Q91" s="22" t="s">
        <v>597</v>
      </c>
      <c r="R91" s="30" t="str">
        <f>HYPERLINK("https://youtu.be/40LuFz_lkdc?t=177","SCO")</f>
        <v>SCO</v>
      </c>
      <c r="S91" s="24"/>
      <c r="T91" s="24"/>
      <c r="U91" s="24"/>
      <c r="V91" s="50"/>
      <c r="W91" s="22"/>
      <c r="X91" s="24"/>
      <c r="Y91" s="24"/>
      <c r="Z91" s="24"/>
      <c r="AA91" s="44"/>
      <c r="AB91" s="22"/>
      <c r="AC91" s="24"/>
      <c r="AD91" s="24"/>
      <c r="AE91" s="24"/>
      <c r="AF91" s="44"/>
      <c r="AG91" s="22"/>
      <c r="AH91" s="24"/>
      <c r="AI91" s="24"/>
      <c r="AJ91" s="24"/>
      <c r="AK91" s="44"/>
      <c r="AL91" s="22"/>
      <c r="AM91" s="24"/>
      <c r="AN91" s="24"/>
      <c r="AO91" s="24"/>
    </row>
    <row r="92">
      <c r="B92" s="42" t="s">
        <v>1037</v>
      </c>
      <c r="C92" s="43" t="s">
        <v>1038</v>
      </c>
      <c r="E92" s="24"/>
      <c r="F92" s="44"/>
      <c r="G92" s="22" t="s">
        <v>14</v>
      </c>
      <c r="H92" s="24"/>
      <c r="I92" s="24"/>
      <c r="J92" s="44"/>
      <c r="K92" s="22" t="s">
        <v>249</v>
      </c>
      <c r="L92" s="30" t="str">
        <f>HYPERLINK("https://youtu.be/40LuFz_lkdc?t=205","SCO")</f>
        <v>SCO</v>
      </c>
      <c r="M92" s="24"/>
      <c r="N92" s="24"/>
      <c r="O92" s="24"/>
      <c r="P92" s="50"/>
      <c r="Q92" s="22"/>
      <c r="R92" s="24"/>
      <c r="S92" s="24"/>
      <c r="T92" s="24"/>
      <c r="U92" s="24"/>
      <c r="V92" s="44"/>
      <c r="W92" s="22"/>
      <c r="X92" s="24"/>
      <c r="Y92" s="24"/>
      <c r="Z92" s="24"/>
      <c r="AA92" s="44"/>
      <c r="AB92" s="22"/>
      <c r="AC92" s="24"/>
      <c r="AD92" s="24"/>
      <c r="AE92" s="24"/>
      <c r="AF92" s="44"/>
      <c r="AG92" s="22"/>
      <c r="AH92" s="24"/>
      <c r="AI92" s="24"/>
      <c r="AJ92" s="24"/>
      <c r="AK92" s="44"/>
      <c r="AL92" s="22"/>
      <c r="AM92" s="24"/>
      <c r="AN92" s="24"/>
      <c r="AO92" s="24"/>
    </row>
    <row r="93">
      <c r="A93" s="41" t="s">
        <v>605</v>
      </c>
      <c r="B93" s="42" t="s">
        <v>1046</v>
      </c>
      <c r="C93" s="43" t="s">
        <v>1047</v>
      </c>
      <c r="D93" s="22" t="s">
        <v>133</v>
      </c>
      <c r="E93" s="24"/>
      <c r="F93" s="44"/>
      <c r="G93" s="22" t="s">
        <v>14</v>
      </c>
      <c r="H93" s="24"/>
      <c r="I93" s="24"/>
      <c r="J93" s="44"/>
      <c r="K93" s="22" t="s">
        <v>249</v>
      </c>
      <c r="L93" s="30" t="str">
        <f>HYPERLINK("https://youtu.be/IwH2xxPfsH4?t=5","SCO")</f>
        <v>SCO</v>
      </c>
      <c r="M93" s="24"/>
      <c r="N93" s="24"/>
      <c r="O93" s="24"/>
      <c r="P93" s="50"/>
      <c r="Q93" s="22" t="s">
        <v>319</v>
      </c>
      <c r="R93" s="24"/>
      <c r="S93" s="24"/>
      <c r="T93" s="24"/>
      <c r="U93" s="24"/>
      <c r="V93" s="44"/>
      <c r="W93" s="22" t="s">
        <v>318</v>
      </c>
      <c r="X93" s="24"/>
      <c r="Y93" s="24"/>
      <c r="Z93" s="24"/>
      <c r="AA93" s="44"/>
      <c r="AB93" s="22"/>
      <c r="AC93" s="24"/>
      <c r="AD93" s="24"/>
      <c r="AE93" s="24"/>
      <c r="AF93" s="44"/>
      <c r="AG93" s="22"/>
      <c r="AH93" s="24"/>
      <c r="AI93" s="24"/>
      <c r="AJ93" s="24"/>
      <c r="AK93" s="44"/>
      <c r="AL93" s="22"/>
      <c r="AM93" s="24"/>
      <c r="AN93" s="24"/>
      <c r="AO93" s="24"/>
    </row>
    <row r="94">
      <c r="B94" s="42" t="s">
        <v>1058</v>
      </c>
      <c r="C94" s="43" t="s">
        <v>1059</v>
      </c>
      <c r="E94" s="24"/>
      <c r="F94" s="44"/>
      <c r="G94" s="22" t="s">
        <v>14</v>
      </c>
      <c r="H94" s="24"/>
      <c r="I94" s="24"/>
      <c r="J94" s="44"/>
      <c r="K94" s="22" t="s">
        <v>586</v>
      </c>
      <c r="L94" s="30" t="str">
        <f>HYPERLINK("https://youtu.be/IwH2xxPfsH4?t=29","SCO")</f>
        <v>SCO</v>
      </c>
      <c r="M94" s="24"/>
      <c r="N94" s="24"/>
      <c r="O94" s="24"/>
      <c r="P94" s="50"/>
      <c r="Q94" s="22" t="s">
        <v>319</v>
      </c>
      <c r="R94" s="24"/>
      <c r="S94" s="24"/>
      <c r="T94" s="24"/>
      <c r="U94" s="24"/>
      <c r="V94" s="44"/>
      <c r="W94" s="22" t="s">
        <v>491</v>
      </c>
      <c r="X94" s="30" t="str">
        <f>HYPERLINK("https://youtu.be/IwH2xxPfsH4?t=55","SCO")</f>
        <v>SCO</v>
      </c>
      <c r="Y94" s="24"/>
      <c r="Z94" s="24"/>
      <c r="AA94" s="50"/>
      <c r="AB94" s="22" t="s">
        <v>610</v>
      </c>
      <c r="AC94" s="30" t="str">
        <f>HYPERLINK("https://youtu.be/IwH2xxPfsH4?t=76","SCO")</f>
        <v>SCO</v>
      </c>
      <c r="AD94" s="24"/>
      <c r="AE94" s="52"/>
      <c r="AF94" s="50"/>
      <c r="AG94" s="22"/>
      <c r="AH94" s="24"/>
      <c r="AI94" s="24"/>
      <c r="AJ94" s="24"/>
      <c r="AK94" s="44"/>
      <c r="AL94" s="22"/>
      <c r="AM94" s="24"/>
      <c r="AN94" s="24"/>
      <c r="AO94" s="24"/>
    </row>
    <row r="95">
      <c r="B95" s="42" t="s">
        <v>1070</v>
      </c>
      <c r="C95" s="43" t="s">
        <v>1071</v>
      </c>
      <c r="E95" s="24"/>
      <c r="F95" s="44"/>
      <c r="G95" s="22" t="s">
        <v>14</v>
      </c>
      <c r="H95" s="24"/>
      <c r="I95" s="24"/>
      <c r="J95" s="44"/>
      <c r="K95" s="22" t="s">
        <v>249</v>
      </c>
      <c r="L95" s="30" t="str">
        <f>HYPERLINK("https://youtu.be/IwH2xxPfsH4?t=99","SCO")</f>
        <v>SCO</v>
      </c>
      <c r="M95" s="24"/>
      <c r="N95" s="24"/>
      <c r="O95" s="24"/>
      <c r="P95" s="50"/>
      <c r="Q95" s="22" t="s">
        <v>353</v>
      </c>
      <c r="R95" s="30" t="str">
        <f>HYPERLINK("https://youtu.be/IwH2xxPfsH4?t=143","SCO")</f>
        <v>SCO</v>
      </c>
      <c r="S95" s="24"/>
      <c r="T95" s="24"/>
      <c r="U95" s="24"/>
      <c r="V95" s="50"/>
      <c r="W95" s="22"/>
      <c r="X95" s="24"/>
      <c r="Y95" s="24"/>
      <c r="Z95" s="24"/>
      <c r="AA95" s="44"/>
      <c r="AB95" s="22"/>
      <c r="AC95" s="24"/>
      <c r="AD95" s="24"/>
      <c r="AE95" s="24"/>
      <c r="AF95" s="44"/>
      <c r="AG95" s="22"/>
      <c r="AH95" s="24"/>
      <c r="AI95" s="24"/>
      <c r="AJ95" s="24"/>
      <c r="AK95" s="44"/>
      <c r="AL95" s="22"/>
      <c r="AM95" s="24"/>
      <c r="AN95" s="24"/>
      <c r="AO95" s="24"/>
    </row>
    <row r="96">
      <c r="B96" s="42" t="s">
        <v>1076</v>
      </c>
      <c r="C96" s="43" t="s">
        <v>1077</v>
      </c>
      <c r="E96" s="24"/>
      <c r="F96" s="44"/>
      <c r="G96" s="22" t="s">
        <v>14</v>
      </c>
      <c r="H96" s="30" t="str">
        <f>HYPERLINK("https://www.youtube.com/watch?v=pjUgOhXSHjk","SUN")</f>
        <v>SUN</v>
      </c>
      <c r="I96" s="24"/>
      <c r="J96" s="44"/>
      <c r="K96" s="22" t="s">
        <v>653</v>
      </c>
      <c r="L96" s="30" t="str">
        <f>HYPERLINK("https://youtu.be/IwH2xxPfsH4?t=216","SCO")</f>
        <v>SCO</v>
      </c>
      <c r="M96" s="30" t="str">
        <f>HYPERLINK("https://www.youtube.com/watch?v=i0X4Ezfo5R0","SUN")</f>
        <v>SUN</v>
      </c>
      <c r="N96" s="24"/>
      <c r="O96" s="52"/>
      <c r="P96" s="50"/>
      <c r="Q96" s="22" t="s">
        <v>1088</v>
      </c>
      <c r="R96" s="30" t="str">
        <f>HYPERLINK("https://youtu.be/IwH2xxPfsH4?t=252","SCO")</f>
        <v>SCO</v>
      </c>
      <c r="S96" s="30" t="str">
        <f>HYPERLINK("https://www.youtube.com/watch?v=0QARo3py0oE","SUN")</f>
        <v>SUN</v>
      </c>
      <c r="T96" s="52"/>
      <c r="U96" s="52"/>
      <c r="V96" s="50"/>
      <c r="W96" s="22"/>
      <c r="X96" s="24"/>
      <c r="Y96" s="24"/>
      <c r="Z96" s="24"/>
      <c r="AA96" s="44"/>
      <c r="AB96" s="22"/>
      <c r="AC96" s="24"/>
      <c r="AD96" s="24"/>
      <c r="AE96" s="24"/>
      <c r="AF96" s="44"/>
      <c r="AG96" s="22"/>
      <c r="AH96" s="24"/>
      <c r="AI96" s="24"/>
      <c r="AJ96" s="24"/>
      <c r="AK96" s="44"/>
      <c r="AL96" s="22"/>
      <c r="AM96" s="24"/>
      <c r="AN96" s="24"/>
      <c r="AO96" s="24"/>
    </row>
    <row r="97">
      <c r="B97" s="42" t="s">
        <v>1092</v>
      </c>
      <c r="C97" s="43" t="s">
        <v>1093</v>
      </c>
      <c r="E97" s="24"/>
      <c r="F97" s="44"/>
      <c r="G97" s="22" t="s">
        <v>14</v>
      </c>
      <c r="H97" s="24"/>
      <c r="I97" s="24"/>
      <c r="J97" s="44"/>
      <c r="K97" s="22" t="s">
        <v>827</v>
      </c>
      <c r="L97" s="30" t="str">
        <f>HYPERLINK("https://youtu.be/IwH2xxPfsH4?t=300","SCO")</f>
        <v>SCO</v>
      </c>
      <c r="M97" s="24"/>
      <c r="N97" s="24"/>
      <c r="O97" s="24"/>
      <c r="P97" s="50"/>
      <c r="Q97" s="22" t="s">
        <v>610</v>
      </c>
      <c r="R97" s="30" t="str">
        <f>HYPERLINK("https://youtu.be/IwH2xxPfsH4?t=355","SCO")</f>
        <v>SCO</v>
      </c>
      <c r="S97" s="24"/>
      <c r="T97" s="24"/>
      <c r="U97" s="24"/>
      <c r="V97" s="50"/>
      <c r="W97" s="22"/>
      <c r="X97" s="24"/>
      <c r="Y97" s="24"/>
      <c r="Z97" s="24"/>
      <c r="AA97" s="44"/>
      <c r="AB97" s="22"/>
      <c r="AC97" s="24"/>
      <c r="AD97" s="24"/>
      <c r="AE97" s="24"/>
      <c r="AF97" s="44"/>
      <c r="AG97" s="22"/>
      <c r="AH97" s="24"/>
      <c r="AI97" s="24"/>
      <c r="AJ97" s="24"/>
      <c r="AK97" s="44"/>
      <c r="AL97" s="22"/>
      <c r="AM97" s="24"/>
      <c r="AN97" s="24"/>
      <c r="AO97" s="24"/>
    </row>
    <row r="98">
      <c r="A98" s="41" t="s">
        <v>624</v>
      </c>
      <c r="B98" s="42" t="s">
        <v>1105</v>
      </c>
      <c r="C98" s="43" t="s">
        <v>1106</v>
      </c>
      <c r="D98" s="22" t="s">
        <v>133</v>
      </c>
      <c r="E98" s="24"/>
      <c r="F98" s="44"/>
      <c r="G98" s="22" t="s">
        <v>14</v>
      </c>
      <c r="H98" s="24"/>
      <c r="I98" s="24"/>
      <c r="J98" s="44"/>
      <c r="K98" s="22" t="s">
        <v>249</v>
      </c>
      <c r="L98" s="30" t="str">
        <f>HYPERLINK("https://youtu.be/Ldf7iB0_eGA?t=5","SCO")</f>
        <v>SCO</v>
      </c>
      <c r="M98" s="24"/>
      <c r="N98" s="24"/>
      <c r="O98" s="24"/>
      <c r="P98" s="50"/>
      <c r="Q98" s="22" t="s">
        <v>318</v>
      </c>
      <c r="R98" s="24"/>
      <c r="S98" s="24"/>
      <c r="T98" s="24"/>
      <c r="U98" s="24"/>
      <c r="V98" s="44"/>
      <c r="W98" s="22"/>
      <c r="X98" s="24"/>
      <c r="Y98" s="24"/>
      <c r="Z98" s="24"/>
      <c r="AA98" s="44"/>
      <c r="AB98" s="22"/>
      <c r="AC98" s="24"/>
      <c r="AD98" s="24"/>
      <c r="AE98" s="24"/>
      <c r="AF98" s="44"/>
      <c r="AG98" s="22"/>
      <c r="AH98" s="24"/>
      <c r="AI98" s="24"/>
      <c r="AJ98" s="24"/>
      <c r="AK98" s="44"/>
      <c r="AL98" s="22"/>
      <c r="AM98" s="24"/>
      <c r="AN98" s="24"/>
      <c r="AO98" s="24"/>
    </row>
    <row r="99">
      <c r="B99" s="42" t="s">
        <v>1112</v>
      </c>
      <c r="C99" s="43" t="s">
        <v>1113</v>
      </c>
      <c r="E99" s="24"/>
      <c r="F99" s="44"/>
      <c r="G99" s="22" t="s">
        <v>14</v>
      </c>
      <c r="H99" s="24"/>
      <c r="I99" s="24"/>
      <c r="J99" s="44"/>
      <c r="K99" s="22" t="s">
        <v>249</v>
      </c>
      <c r="L99" s="30" t="str">
        <f>HYPERLINK("https://youtu.be/Ldf7iB0_eGA?t=74","SCO")</f>
        <v>SCO</v>
      </c>
      <c r="M99" s="24"/>
      <c r="N99" s="24"/>
      <c r="O99" s="24"/>
      <c r="P99" s="50"/>
      <c r="Q99" s="22"/>
      <c r="R99" s="24"/>
      <c r="S99" s="24"/>
      <c r="T99" s="24"/>
      <c r="U99" s="24"/>
      <c r="V99" s="44"/>
      <c r="W99" s="22"/>
      <c r="X99" s="24"/>
      <c r="Y99" s="24"/>
      <c r="Z99" s="24"/>
      <c r="AA99" s="44"/>
      <c r="AB99" s="22"/>
      <c r="AC99" s="24"/>
      <c r="AD99" s="24"/>
      <c r="AE99" s="24"/>
      <c r="AF99" s="44"/>
      <c r="AG99" s="22"/>
      <c r="AH99" s="24"/>
      <c r="AI99" s="24"/>
      <c r="AJ99" s="24"/>
      <c r="AK99" s="44"/>
      <c r="AL99" s="22"/>
      <c r="AM99" s="24"/>
      <c r="AN99" s="24"/>
      <c r="AO99" s="24"/>
    </row>
    <row r="100">
      <c r="B100" s="42" t="s">
        <v>1117</v>
      </c>
      <c r="C100" s="43" t="s">
        <v>1118</v>
      </c>
      <c r="E100" s="24"/>
      <c r="F100" s="44"/>
      <c r="G100" s="22" t="s">
        <v>14</v>
      </c>
      <c r="H100" s="24"/>
      <c r="I100" s="24"/>
      <c r="J100" s="44"/>
      <c r="K100" s="22" t="s">
        <v>249</v>
      </c>
      <c r="L100" s="30" t="str">
        <f>HYPERLINK("https://youtu.be/Ldf7iB0_eGA?t=170","SCO")</f>
        <v>SCO</v>
      </c>
      <c r="M100" s="24"/>
      <c r="N100" s="24"/>
      <c r="O100" s="24"/>
      <c r="P100" s="50"/>
      <c r="Q100" s="22"/>
      <c r="R100" s="24"/>
      <c r="S100" s="24"/>
      <c r="T100" s="24"/>
      <c r="U100" s="24"/>
      <c r="V100" s="44"/>
      <c r="W100" s="22"/>
      <c r="X100" s="24"/>
      <c r="Y100" s="24"/>
      <c r="Z100" s="24"/>
      <c r="AA100" s="44"/>
      <c r="AB100" s="22"/>
      <c r="AC100" s="24"/>
      <c r="AD100" s="24"/>
      <c r="AE100" s="24"/>
      <c r="AF100" s="44"/>
      <c r="AG100" s="22"/>
      <c r="AH100" s="24"/>
      <c r="AI100" s="24"/>
      <c r="AJ100" s="24"/>
      <c r="AK100" s="44"/>
      <c r="AL100" s="22"/>
      <c r="AM100" s="24"/>
      <c r="AN100" s="24"/>
      <c r="AO100" s="24"/>
    </row>
    <row r="101">
      <c r="B101" s="42" t="s">
        <v>1122</v>
      </c>
      <c r="C101" s="43" t="s">
        <v>1123</v>
      </c>
      <c r="E101" s="24"/>
      <c r="F101" s="44"/>
      <c r="G101" s="22" t="s">
        <v>14</v>
      </c>
      <c r="H101" s="24"/>
      <c r="I101" s="24"/>
      <c r="J101" s="44"/>
      <c r="K101" s="22" t="s">
        <v>249</v>
      </c>
      <c r="L101" s="30" t="str">
        <f>HYPERLINK("https://youtu.be/Ldf7iB0_eGA?t=205","SCO")</f>
        <v>SCO</v>
      </c>
      <c r="M101" s="24"/>
      <c r="N101" s="24"/>
      <c r="O101" s="24"/>
      <c r="P101" s="50"/>
      <c r="Q101" s="22" t="s">
        <v>353</v>
      </c>
      <c r="R101" s="30" t="str">
        <f>HYPERLINK("https://youtu.be/Ldf7iB0_eGA?t=224","SCO")</f>
        <v>SCO</v>
      </c>
      <c r="S101" s="24"/>
      <c r="T101" s="24"/>
      <c r="U101" s="24"/>
      <c r="V101" s="50"/>
      <c r="W101" s="22"/>
      <c r="X101" s="24"/>
      <c r="Y101" s="24"/>
      <c r="Z101" s="24"/>
      <c r="AA101" s="44"/>
      <c r="AB101" s="22"/>
      <c r="AC101" s="24"/>
      <c r="AD101" s="24"/>
      <c r="AE101" s="24"/>
      <c r="AF101" s="44"/>
      <c r="AG101" s="22"/>
      <c r="AH101" s="24"/>
      <c r="AI101" s="24"/>
      <c r="AJ101" s="24"/>
      <c r="AK101" s="44"/>
      <c r="AL101" s="22"/>
      <c r="AM101" s="24"/>
      <c r="AN101" s="24"/>
      <c r="AO101" s="24"/>
    </row>
    <row r="102">
      <c r="B102" s="42" t="s">
        <v>1129</v>
      </c>
      <c r="C102" s="43" t="s">
        <v>1131</v>
      </c>
      <c r="E102" s="24"/>
      <c r="F102" s="44"/>
      <c r="G102" s="22" t="s">
        <v>14</v>
      </c>
      <c r="H102" s="24"/>
      <c r="I102" s="24"/>
      <c r="J102" s="44"/>
      <c r="K102" s="22" t="s">
        <v>650</v>
      </c>
      <c r="L102" s="30" t="str">
        <f>HYPERLINK("https://youtu.be/Ldf7iB0_eGA?t=244","SCO")</f>
        <v>SCO</v>
      </c>
      <c r="M102" s="24"/>
      <c r="N102" s="24"/>
      <c r="O102" s="24"/>
      <c r="P102" s="50"/>
      <c r="Q102" s="22" t="s">
        <v>318</v>
      </c>
      <c r="R102" s="24"/>
      <c r="S102" s="24"/>
      <c r="T102" s="24"/>
      <c r="U102" s="24"/>
      <c r="V102" s="44"/>
      <c r="W102" s="22"/>
      <c r="X102" s="24"/>
      <c r="Y102" s="24"/>
      <c r="Z102" s="24"/>
      <c r="AA102" s="44"/>
      <c r="AB102" s="22"/>
      <c r="AC102" s="24"/>
      <c r="AD102" s="24"/>
      <c r="AE102" s="24"/>
      <c r="AF102" s="44"/>
      <c r="AG102" s="22"/>
      <c r="AH102" s="24"/>
      <c r="AI102" s="24"/>
      <c r="AJ102" s="24"/>
      <c r="AK102" s="44"/>
      <c r="AL102" s="22"/>
      <c r="AM102" s="24"/>
      <c r="AN102" s="24"/>
      <c r="AO102" s="24"/>
    </row>
    <row r="103">
      <c r="A103" s="41" t="s">
        <v>636</v>
      </c>
      <c r="B103" s="42" t="s">
        <v>1136</v>
      </c>
      <c r="C103" s="43" t="s">
        <v>1137</v>
      </c>
      <c r="D103" s="22" t="s">
        <v>133</v>
      </c>
      <c r="E103" s="24"/>
      <c r="F103" s="44"/>
      <c r="G103" s="22" t="s">
        <v>14</v>
      </c>
      <c r="H103" s="24"/>
      <c r="I103" s="24"/>
      <c r="J103" s="44"/>
      <c r="K103" s="22" t="s">
        <v>249</v>
      </c>
      <c r="L103" s="30" t="str">
        <f>HYPERLINK("https://www.youtube.com/watch?v=aqCXjptdXwA","SUN")</f>
        <v>SUN</v>
      </c>
      <c r="M103" s="30" t="str">
        <f>HYPERLINK("https://youtu.be/DqLIBLApLCg?t=5","SCO")</f>
        <v>SCO</v>
      </c>
      <c r="N103" s="24"/>
      <c r="O103" s="24"/>
      <c r="P103" s="50"/>
      <c r="Q103" s="22" t="s">
        <v>319</v>
      </c>
      <c r="R103" s="24"/>
      <c r="S103" s="24"/>
      <c r="T103" s="24"/>
      <c r="U103" s="24"/>
      <c r="V103" s="44"/>
      <c r="W103" s="22"/>
      <c r="X103" s="24"/>
      <c r="Y103" s="24"/>
      <c r="Z103" s="24"/>
      <c r="AA103" s="44"/>
      <c r="AB103" s="22"/>
      <c r="AC103" s="24"/>
      <c r="AD103" s="24"/>
      <c r="AE103" s="24"/>
      <c r="AF103" s="44"/>
      <c r="AG103" s="22"/>
      <c r="AH103" s="24"/>
      <c r="AI103" s="24"/>
      <c r="AJ103" s="24"/>
      <c r="AK103" s="44"/>
      <c r="AL103" s="22"/>
      <c r="AM103" s="24"/>
      <c r="AN103" s="24"/>
      <c r="AO103" s="24"/>
    </row>
    <row r="104">
      <c r="B104" s="42" t="s">
        <v>1147</v>
      </c>
      <c r="C104" s="43" t="s">
        <v>1148</v>
      </c>
      <c r="E104" s="24"/>
      <c r="F104" s="44"/>
      <c r="G104" s="22" t="s">
        <v>14</v>
      </c>
      <c r="H104" s="24"/>
      <c r="I104" s="24"/>
      <c r="J104" s="44"/>
      <c r="K104" s="22" t="s">
        <v>145</v>
      </c>
      <c r="L104" s="30" t="str">
        <f>HYPERLINK("https://www.youtube.com/watch?v=yJvzVnCzaXQ","SUN")</f>
        <v>SUN</v>
      </c>
      <c r="M104" s="30" t="str">
        <f>HYPERLINK("https://youtu.be/DqLIBLApLCg?t=34","SCO")</f>
        <v>SCO</v>
      </c>
      <c r="N104" s="24"/>
      <c r="O104" s="24"/>
      <c r="P104" s="50"/>
      <c r="Q104" s="22"/>
      <c r="R104" s="24"/>
      <c r="S104" s="24"/>
      <c r="T104" s="24"/>
      <c r="U104" s="24"/>
      <c r="V104" s="44"/>
      <c r="W104" s="22"/>
      <c r="X104" s="24"/>
      <c r="Y104" s="24"/>
      <c r="Z104" s="24"/>
      <c r="AA104" s="44"/>
      <c r="AB104" s="22"/>
      <c r="AC104" s="24"/>
      <c r="AD104" s="24"/>
      <c r="AE104" s="24"/>
      <c r="AF104" s="44"/>
      <c r="AG104" s="22"/>
      <c r="AH104" s="24"/>
      <c r="AI104" s="24"/>
      <c r="AJ104" s="24"/>
      <c r="AK104" s="44"/>
      <c r="AL104" s="22"/>
      <c r="AM104" s="24"/>
      <c r="AN104" s="24"/>
      <c r="AO104" s="24"/>
    </row>
    <row r="105">
      <c r="B105" s="42" t="s">
        <v>1154</v>
      </c>
      <c r="C105" s="43" t="s">
        <v>1156</v>
      </c>
      <c r="E105" s="24"/>
      <c r="F105" s="44"/>
      <c r="G105" s="22" t="s">
        <v>14</v>
      </c>
      <c r="H105" s="24"/>
      <c r="I105" s="24"/>
      <c r="J105" s="44"/>
      <c r="K105" s="22" t="s">
        <v>145</v>
      </c>
      <c r="L105" s="30" t="str">
        <f>HYPERLINK("https://www.youtube.com/watch?v=82pSYPlMtSI","SUN")</f>
        <v>SUN</v>
      </c>
      <c r="M105" s="30" t="str">
        <f>HYPERLINK("https://youtu.be/DqLIBLApLCg?t=56","SCO")</f>
        <v>SCO</v>
      </c>
      <c r="N105" s="24"/>
      <c r="O105" s="24"/>
      <c r="P105" s="50"/>
      <c r="Q105" s="22"/>
      <c r="R105" s="24"/>
      <c r="S105" s="24"/>
      <c r="T105" s="24"/>
      <c r="U105" s="24"/>
      <c r="V105" s="44"/>
      <c r="W105" s="22"/>
      <c r="X105" s="24"/>
      <c r="Y105" s="24"/>
      <c r="Z105" s="24"/>
      <c r="AA105" s="44"/>
      <c r="AB105" s="22"/>
      <c r="AC105" s="24"/>
      <c r="AD105" s="24"/>
      <c r="AE105" s="24"/>
      <c r="AF105" s="44"/>
      <c r="AG105" s="22"/>
      <c r="AH105" s="24"/>
      <c r="AI105" s="24"/>
      <c r="AJ105" s="24"/>
      <c r="AK105" s="44"/>
      <c r="AL105" s="22"/>
      <c r="AM105" s="24"/>
      <c r="AN105" s="24"/>
      <c r="AO105" s="24"/>
    </row>
    <row r="106">
      <c r="B106" s="42" t="s">
        <v>1164</v>
      </c>
      <c r="C106" s="43" t="s">
        <v>1165</v>
      </c>
      <c r="E106" s="24"/>
      <c r="F106" s="44"/>
      <c r="G106" s="22" t="s">
        <v>14</v>
      </c>
      <c r="H106" s="24"/>
      <c r="I106" s="24"/>
      <c r="J106" s="44"/>
      <c r="K106" s="22" t="s">
        <v>249</v>
      </c>
      <c r="L106" s="30" t="str">
        <f>HYPERLINK("https://youtu.be/DqLIBLApLCg?t=77","SCO")</f>
        <v>SCO</v>
      </c>
      <c r="M106" s="24"/>
      <c r="N106" s="24"/>
      <c r="O106" s="24"/>
      <c r="P106" s="50"/>
      <c r="Q106" s="22" t="s">
        <v>318</v>
      </c>
      <c r="R106" s="30" t="str">
        <f>HYPERLINK("https://www.youtube.com/watch?v=7jMSJ9AqPt0","SUN")</f>
        <v>SUN</v>
      </c>
      <c r="S106" s="24"/>
      <c r="T106" s="24"/>
      <c r="U106" s="24"/>
      <c r="V106" s="44"/>
      <c r="W106" s="22"/>
      <c r="X106" s="24"/>
      <c r="Y106" s="24"/>
      <c r="Z106" s="24"/>
      <c r="AA106" s="44"/>
      <c r="AB106" s="22"/>
      <c r="AC106" s="24"/>
      <c r="AD106" s="24"/>
      <c r="AE106" s="24"/>
      <c r="AF106" s="44"/>
      <c r="AG106" s="22"/>
      <c r="AH106" s="24"/>
      <c r="AI106" s="24"/>
      <c r="AJ106" s="24"/>
      <c r="AK106" s="44"/>
      <c r="AL106" s="22"/>
      <c r="AM106" s="24"/>
      <c r="AN106" s="24"/>
      <c r="AO106" s="24"/>
    </row>
    <row r="107">
      <c r="B107" s="42" t="s">
        <v>1175</v>
      </c>
      <c r="C107" s="43" t="s">
        <v>1176</v>
      </c>
      <c r="E107" s="24"/>
      <c r="F107" s="44"/>
      <c r="G107" s="22" t="s">
        <v>14</v>
      </c>
      <c r="H107" s="24"/>
      <c r="I107" s="24"/>
      <c r="J107" s="44"/>
      <c r="K107" s="22" t="s">
        <v>249</v>
      </c>
      <c r="L107" s="30" t="str">
        <f>HYPERLINK("https://www.youtube.com/watch?v=8yzXPoTFV0c","SUN")</f>
        <v>SUN</v>
      </c>
      <c r="M107" s="30" t="str">
        <f>HYPERLINK("https://youtu.be/DqLIBLApLCg?t=117","SCO")</f>
        <v>SCO</v>
      </c>
      <c r="N107" s="24"/>
      <c r="O107" s="24"/>
      <c r="P107" s="50"/>
      <c r="Q107" s="22" t="s">
        <v>319</v>
      </c>
      <c r="R107" s="24"/>
      <c r="S107" s="24"/>
      <c r="T107" s="24"/>
      <c r="U107" s="24"/>
      <c r="V107" s="44"/>
      <c r="W107" s="22"/>
      <c r="X107" s="24"/>
      <c r="Y107" s="24"/>
      <c r="Z107" s="24"/>
      <c r="AA107" s="44"/>
      <c r="AB107" s="22"/>
      <c r="AC107" s="24"/>
      <c r="AD107" s="24"/>
      <c r="AE107" s="24"/>
      <c r="AF107" s="44"/>
      <c r="AG107" s="22"/>
      <c r="AH107" s="24"/>
      <c r="AI107" s="24"/>
      <c r="AJ107" s="24"/>
      <c r="AK107" s="44"/>
      <c r="AL107" s="22"/>
      <c r="AM107" s="24"/>
      <c r="AN107" s="24"/>
      <c r="AO107" s="24"/>
    </row>
    <row r="108">
      <c r="A108" s="41" t="s">
        <v>647</v>
      </c>
      <c r="B108" s="42" t="s">
        <v>1180</v>
      </c>
      <c r="C108" s="43" t="s">
        <v>1181</v>
      </c>
      <c r="D108" s="22" t="s">
        <v>133</v>
      </c>
      <c r="E108" s="24"/>
      <c r="F108" s="44"/>
      <c r="G108" s="22" t="s">
        <v>14</v>
      </c>
      <c r="H108" s="24"/>
      <c r="I108" s="24"/>
      <c r="J108" s="44"/>
      <c r="K108" s="22" t="s">
        <v>145</v>
      </c>
      <c r="L108" s="30" t="str">
        <f>HYPERLINK("https://youtu.be/NaCcFjxcr-g","SYS")</f>
        <v>SYS</v>
      </c>
      <c r="M108" s="30" t="str">
        <f>HYPERLINK("https://youtu.be/MLc4XffyT5E?t=5","SCO")</f>
        <v>SCO</v>
      </c>
      <c r="N108" s="24"/>
      <c r="O108" s="24"/>
      <c r="P108" s="50"/>
      <c r="Q108" s="22"/>
      <c r="R108" s="24"/>
      <c r="S108" s="24"/>
      <c r="T108" s="24"/>
      <c r="U108" s="24"/>
      <c r="V108" s="44"/>
      <c r="W108" s="22"/>
      <c r="X108" s="24"/>
      <c r="Y108" s="24"/>
      <c r="Z108" s="24"/>
      <c r="AA108" s="44"/>
      <c r="AB108" s="22"/>
      <c r="AC108" s="24"/>
      <c r="AD108" s="24"/>
      <c r="AE108" s="24"/>
      <c r="AF108" s="44"/>
      <c r="AG108" s="22"/>
      <c r="AH108" s="24"/>
      <c r="AI108" s="24"/>
      <c r="AJ108" s="24"/>
      <c r="AK108" s="44"/>
      <c r="AL108" s="22"/>
      <c r="AM108" s="24"/>
      <c r="AN108" s="24"/>
      <c r="AO108" s="24"/>
    </row>
    <row r="109">
      <c r="B109" s="42" t="s">
        <v>1184</v>
      </c>
      <c r="C109" s="43" t="s">
        <v>1185</v>
      </c>
      <c r="E109" s="24"/>
      <c r="F109" s="44"/>
      <c r="G109" s="22" t="s">
        <v>14</v>
      </c>
      <c r="H109" s="24"/>
      <c r="I109" s="24"/>
      <c r="J109" s="44"/>
      <c r="K109" s="22" t="s">
        <v>423</v>
      </c>
      <c r="L109" s="30" t="str">
        <f>HYPERLINK("https://youtu.be/NaCcFjxcr-g?t=20","SYS")</f>
        <v>SYS</v>
      </c>
      <c r="M109" s="30" t="str">
        <f>HYPERLINK("https://youtu.be/MLc4XffyT5E?t=27","SCO")</f>
        <v>SCO</v>
      </c>
      <c r="N109" s="24"/>
      <c r="O109" s="24"/>
      <c r="P109" s="50"/>
      <c r="Q109" s="22"/>
      <c r="R109" s="24"/>
      <c r="S109" s="24"/>
      <c r="T109" s="24"/>
      <c r="U109" s="24"/>
      <c r="V109" s="44"/>
      <c r="W109" s="22"/>
      <c r="X109" s="24"/>
      <c r="Y109" s="24"/>
      <c r="Z109" s="24"/>
      <c r="AA109" s="44"/>
      <c r="AB109" s="22"/>
      <c r="AC109" s="24"/>
      <c r="AD109" s="24"/>
      <c r="AE109" s="24"/>
      <c r="AF109" s="44"/>
      <c r="AG109" s="22"/>
      <c r="AH109" s="24"/>
      <c r="AI109" s="24"/>
      <c r="AJ109" s="24"/>
      <c r="AK109" s="44"/>
      <c r="AL109" s="22"/>
      <c r="AM109" s="24"/>
      <c r="AN109" s="24"/>
      <c r="AO109" s="24"/>
    </row>
    <row r="110">
      <c r="B110" s="42" t="s">
        <v>1191</v>
      </c>
      <c r="C110" s="43" t="s">
        <v>1192</v>
      </c>
      <c r="E110" s="24"/>
      <c r="F110" s="44"/>
      <c r="G110" s="22" t="s">
        <v>14</v>
      </c>
      <c r="H110" s="24"/>
      <c r="I110" s="24"/>
      <c r="J110" s="44"/>
      <c r="K110" s="22" t="s">
        <v>325</v>
      </c>
      <c r="L110" s="30" t="str">
        <f>HYPERLINK("https://youtu.be/NaCcFjxcr-g?t=84","SYS")</f>
        <v>SYS</v>
      </c>
      <c r="M110" s="30" t="str">
        <f>HYPERLINK("https://youtu.be/MLc4XffyT5E?t=96","SCO")</f>
        <v>SCO</v>
      </c>
      <c r="N110" s="24"/>
      <c r="O110" s="24"/>
      <c r="P110" s="50"/>
      <c r="Q110" s="22"/>
      <c r="R110" s="24"/>
      <c r="S110" s="24"/>
      <c r="T110" s="24"/>
      <c r="U110" s="24"/>
      <c r="V110" s="44"/>
      <c r="W110" s="22"/>
      <c r="X110" s="24"/>
      <c r="Y110" s="24"/>
      <c r="Z110" s="24"/>
      <c r="AA110" s="44"/>
      <c r="AB110" s="22"/>
      <c r="AC110" s="24"/>
      <c r="AD110" s="24"/>
      <c r="AE110" s="24"/>
      <c r="AF110" s="44"/>
      <c r="AG110" s="22"/>
      <c r="AH110" s="24"/>
      <c r="AI110" s="24"/>
      <c r="AJ110" s="24"/>
      <c r="AK110" s="44"/>
      <c r="AL110" s="22"/>
      <c r="AM110" s="24"/>
      <c r="AN110" s="24"/>
      <c r="AO110" s="24"/>
    </row>
    <row r="111">
      <c r="B111" s="42" t="s">
        <v>1197</v>
      </c>
      <c r="C111" s="43" t="s">
        <v>1198</v>
      </c>
      <c r="E111" s="24"/>
      <c r="F111" s="44"/>
      <c r="G111" s="22" t="s">
        <v>14</v>
      </c>
      <c r="H111" s="24"/>
      <c r="I111" s="24"/>
      <c r="J111" s="44"/>
      <c r="K111" s="22" t="s">
        <v>423</v>
      </c>
      <c r="L111" s="30" t="str">
        <f>HYPERLINK("https://youtu.be/NaCcFjxcr-g?t=109","SYS")</f>
        <v>SYS</v>
      </c>
      <c r="M111" s="30" t="str">
        <f>HYPERLINK("https://youtu.be/MLc4XffyT5E?t=150","SCO")</f>
        <v>SCO</v>
      </c>
      <c r="N111" s="24"/>
      <c r="O111" s="24"/>
      <c r="P111" s="50"/>
      <c r="Q111" s="22" t="s">
        <v>354</v>
      </c>
      <c r="R111" s="30" t="str">
        <f>HYPERLINK("https://youtu.be/NaCcFjxcr-g?t=196","SYS")</f>
        <v>SYS</v>
      </c>
      <c r="S111" s="30" t="str">
        <f>HYPERLINK("https://youtu.be/MLc4XffyT5E?t=242","SCO")</f>
        <v>SCO</v>
      </c>
      <c r="T111" s="24"/>
      <c r="U111" s="24"/>
      <c r="V111" s="50"/>
      <c r="W111" s="22"/>
      <c r="X111" s="24"/>
      <c r="Y111" s="24"/>
      <c r="Z111" s="24"/>
      <c r="AA111" s="44"/>
      <c r="AB111" s="22"/>
      <c r="AC111" s="24"/>
      <c r="AD111" s="24"/>
      <c r="AE111" s="24"/>
      <c r="AF111" s="44"/>
      <c r="AG111" s="22"/>
      <c r="AH111" s="24"/>
      <c r="AI111" s="24"/>
      <c r="AJ111" s="24"/>
      <c r="AK111" s="44"/>
      <c r="AL111" s="22"/>
      <c r="AM111" s="24"/>
      <c r="AN111" s="24"/>
      <c r="AO111" s="24"/>
    </row>
    <row r="112">
      <c r="B112" s="42" t="s">
        <v>1205</v>
      </c>
      <c r="C112" s="43" t="s">
        <v>1206</v>
      </c>
      <c r="E112" s="24"/>
      <c r="F112" s="44"/>
      <c r="G112" s="22" t="s">
        <v>14</v>
      </c>
      <c r="H112" s="24"/>
      <c r="I112" s="24"/>
      <c r="J112" s="44"/>
      <c r="K112" s="22" t="s">
        <v>249</v>
      </c>
      <c r="L112" s="30" t="str">
        <f>HYPERLINK("https://youtu.be/NaCcFjxcr-g?t=205","SYS")</f>
        <v>SYS</v>
      </c>
      <c r="M112" s="30" t="str">
        <f>HYPERLINK("https://www.youtube.com/watch?v=a-PfEeUsHOM","SUN")</f>
        <v>SUN</v>
      </c>
      <c r="N112" s="30" t="str">
        <f>HYPERLINK("https://youtu.be/MLc4XffyT5E?t=256","SCO")</f>
        <v>SCO</v>
      </c>
      <c r="O112" s="24"/>
      <c r="P112" s="50"/>
      <c r="Q112" s="22" t="s">
        <v>319</v>
      </c>
      <c r="R112" s="30" t="str">
        <f>HYPERLINK("https://youtu.be/NaCcFjxcr-g?t=205","SYS")</f>
        <v>SYS</v>
      </c>
      <c r="S112" s="52"/>
      <c r="T112" s="24"/>
      <c r="U112" s="24"/>
      <c r="V112" s="44"/>
      <c r="W112" s="22"/>
      <c r="X112" s="24"/>
      <c r="Y112" s="24"/>
      <c r="Z112" s="24"/>
      <c r="AA112" s="44"/>
      <c r="AB112" s="22"/>
      <c r="AC112" s="24"/>
      <c r="AD112" s="24"/>
      <c r="AE112" s="24"/>
      <c r="AF112" s="44"/>
      <c r="AG112" s="22"/>
      <c r="AH112" s="24"/>
      <c r="AI112" s="24"/>
      <c r="AJ112" s="24"/>
      <c r="AK112" s="44"/>
      <c r="AL112" s="22"/>
      <c r="AM112" s="24"/>
      <c r="AN112" s="24"/>
      <c r="AO112" s="24"/>
    </row>
    <row r="113">
      <c r="A113" s="41" t="s">
        <v>660</v>
      </c>
      <c r="B113" s="42" t="s">
        <v>1215</v>
      </c>
      <c r="C113" s="43" t="s">
        <v>1216</v>
      </c>
      <c r="D113" s="22" t="s">
        <v>133</v>
      </c>
      <c r="E113" s="24"/>
      <c r="F113" s="44"/>
      <c r="G113" s="22" t="s">
        <v>14</v>
      </c>
      <c r="H113" s="24"/>
      <c r="I113" s="24"/>
      <c r="J113" s="44"/>
      <c r="K113" s="22" t="s">
        <v>249</v>
      </c>
      <c r="L113" s="30" t="str">
        <f>HYPERLINK("https://youtu.be/zMvCOxMkEdQ?t=5","SCO")</f>
        <v>SCO</v>
      </c>
      <c r="M113" s="24"/>
      <c r="N113" s="24"/>
      <c r="O113" s="24"/>
      <c r="P113" s="50"/>
      <c r="Q113" s="22" t="s">
        <v>353</v>
      </c>
      <c r="R113" s="30" t="str">
        <f>HYPERLINK("https://youtu.be/zMvCOxMkEdQ?t=57","SCO")</f>
        <v>SCO</v>
      </c>
      <c r="S113" s="24"/>
      <c r="T113" s="24"/>
      <c r="U113" s="24"/>
      <c r="V113" s="50"/>
      <c r="W113" s="22" t="s">
        <v>307</v>
      </c>
      <c r="X113" s="30" t="str">
        <f>HYPERLINK("https://youtu.be/zMvCOxMkEdQ?t=82","SCO")</f>
        <v>SCO</v>
      </c>
      <c r="Y113" s="24"/>
      <c r="Z113" s="24"/>
      <c r="AA113" s="50"/>
      <c r="AB113" s="22" t="s">
        <v>354</v>
      </c>
      <c r="AC113" s="30" t="str">
        <f>HYPERLINK("https://youtu.be/zMvCOxMkEdQ?t=114","SCO")</f>
        <v>SCO</v>
      </c>
      <c r="AD113" s="24"/>
      <c r="AE113" s="52"/>
      <c r="AF113" s="50"/>
      <c r="AG113" s="22"/>
      <c r="AH113" s="24"/>
      <c r="AI113" s="24"/>
      <c r="AJ113" s="24"/>
      <c r="AK113" s="44"/>
      <c r="AL113" s="22"/>
      <c r="AM113" s="24"/>
      <c r="AN113" s="24"/>
      <c r="AO113" s="24"/>
    </row>
    <row r="114">
      <c r="B114" s="42" t="s">
        <v>1223</v>
      </c>
      <c r="C114" s="43" t="s">
        <v>1225</v>
      </c>
      <c r="E114" s="24"/>
      <c r="F114" s="44"/>
      <c r="G114" s="22" t="s">
        <v>14</v>
      </c>
      <c r="H114" s="24"/>
      <c r="I114" s="24"/>
      <c r="J114" s="44"/>
      <c r="K114" s="22" t="s">
        <v>145</v>
      </c>
      <c r="L114" s="30" t="str">
        <f>HYPERLINK("https://www.twitch.tv/videos/106951173","GOL")</f>
        <v>GOL</v>
      </c>
      <c r="M114" s="30" t="str">
        <f>HYPERLINK("https://www.youtube.com/playlist?list=PLbVGARhZL4D1R3zDyO4ELklUWp2ottWXN","Playlist")</f>
        <v>Playlist</v>
      </c>
      <c r="O114" s="52"/>
      <c r="P114" s="50"/>
      <c r="Q114" s="22"/>
      <c r="R114" s="24"/>
      <c r="S114" s="24"/>
      <c r="T114" s="24"/>
      <c r="U114" s="24"/>
      <c r="V114" s="44"/>
      <c r="W114" s="22"/>
      <c r="X114" s="24"/>
      <c r="Y114" s="24"/>
      <c r="Z114" s="24"/>
      <c r="AA114" s="44"/>
      <c r="AB114" s="22"/>
      <c r="AC114" s="24"/>
      <c r="AD114" s="24"/>
      <c r="AE114" s="24"/>
      <c r="AF114" s="44"/>
      <c r="AG114" s="22"/>
      <c r="AH114" s="24"/>
      <c r="AI114" s="24"/>
      <c r="AJ114" s="24"/>
      <c r="AK114" s="44"/>
      <c r="AL114" s="22"/>
      <c r="AM114" s="24"/>
      <c r="AN114" s="24"/>
      <c r="AO114" s="24"/>
    </row>
    <row r="115">
      <c r="B115" s="42" t="s">
        <v>1231</v>
      </c>
      <c r="C115" s="43" t="s">
        <v>1232</v>
      </c>
      <c r="E115" s="24"/>
      <c r="F115" s="44"/>
      <c r="G115" s="22" t="s">
        <v>14</v>
      </c>
      <c r="H115" s="24"/>
      <c r="I115" s="24"/>
      <c r="J115" s="44"/>
      <c r="K115" s="22" t="s">
        <v>212</v>
      </c>
      <c r="L115" s="30" t="str">
        <f>HYPERLINK("https://youtu.be/zMvCOxMkEdQ?t=186","SCO")</f>
        <v>SCO</v>
      </c>
      <c r="M115" s="24"/>
      <c r="N115" s="24"/>
      <c r="O115" s="24"/>
      <c r="P115" s="50"/>
      <c r="Q115" s="22" t="s">
        <v>307</v>
      </c>
      <c r="R115" s="30" t="str">
        <f>HYPERLINK("https://youtu.be/zMvCOxMkEdQ?t=214","SCO")</f>
        <v>SCO</v>
      </c>
      <c r="S115" s="24"/>
      <c r="T115" s="24"/>
      <c r="U115" s="24"/>
      <c r="V115" s="50"/>
      <c r="W115" s="22"/>
      <c r="X115" s="24"/>
      <c r="Y115" s="24"/>
      <c r="Z115" s="24"/>
      <c r="AA115" s="44"/>
      <c r="AB115" s="22"/>
      <c r="AC115" s="24"/>
      <c r="AD115" s="24"/>
      <c r="AE115" s="24"/>
      <c r="AF115" s="44"/>
      <c r="AG115" s="22"/>
      <c r="AH115" s="24"/>
      <c r="AI115" s="24"/>
      <c r="AJ115" s="24"/>
      <c r="AK115" s="44"/>
      <c r="AL115" s="22"/>
      <c r="AM115" s="24"/>
      <c r="AN115" s="24"/>
      <c r="AO115" s="24"/>
    </row>
    <row r="116">
      <c r="B116" s="42" t="s">
        <v>1236</v>
      </c>
      <c r="C116" s="43" t="s">
        <v>1237</v>
      </c>
      <c r="E116" s="24"/>
      <c r="F116" s="44"/>
      <c r="G116" s="22" t="s">
        <v>14</v>
      </c>
      <c r="H116" s="24"/>
      <c r="I116" s="24"/>
      <c r="J116" s="44"/>
      <c r="K116" s="22" t="s">
        <v>335</v>
      </c>
      <c r="L116" s="30" t="str">
        <f>HYPERLINK("https://youtu.be/zMvCOxMkEdQ?t=245","SCO")</f>
        <v>SCO</v>
      </c>
      <c r="M116" s="24"/>
      <c r="N116" s="24"/>
      <c r="O116" s="24"/>
      <c r="P116" s="50"/>
      <c r="Q116" s="22"/>
      <c r="R116" s="24"/>
      <c r="S116" s="24"/>
      <c r="T116" s="24"/>
      <c r="U116" s="24"/>
      <c r="V116" s="44"/>
      <c r="W116" s="22"/>
      <c r="X116" s="24"/>
      <c r="Y116" s="24"/>
      <c r="Z116" s="24"/>
      <c r="AA116" s="44"/>
      <c r="AB116" s="22"/>
      <c r="AC116" s="24"/>
      <c r="AD116" s="24"/>
      <c r="AE116" s="24"/>
      <c r="AF116" s="44"/>
      <c r="AG116" s="22"/>
      <c r="AH116" s="24"/>
      <c r="AI116" s="24"/>
      <c r="AJ116" s="24"/>
      <c r="AK116" s="44"/>
      <c r="AL116" s="22"/>
      <c r="AM116" s="24"/>
      <c r="AN116" s="24"/>
      <c r="AO116" s="24"/>
    </row>
    <row r="117">
      <c r="B117" s="42" t="s">
        <v>1243</v>
      </c>
      <c r="C117" s="43" t="s">
        <v>1244</v>
      </c>
      <c r="E117" s="24"/>
      <c r="F117" s="44"/>
      <c r="G117" s="22" t="s">
        <v>14</v>
      </c>
      <c r="H117" s="24"/>
      <c r="I117" s="24"/>
      <c r="J117" s="44"/>
      <c r="K117" s="22" t="s">
        <v>1246</v>
      </c>
      <c r="L117" s="30" t="str">
        <f>HYPERLINK("https://youtu.be/zMvCOxMkEdQ?t=285","SCO")</f>
        <v>SCO</v>
      </c>
      <c r="M117" s="30" t="str">
        <f>HYPERLINK("https://www.twitch.tv/videos/106951559","GOL")</f>
        <v>GOL</v>
      </c>
      <c r="N117" s="52"/>
      <c r="O117" s="52"/>
      <c r="P117" s="50"/>
      <c r="Q117" s="22" t="s">
        <v>571</v>
      </c>
      <c r="R117" s="30" t="str">
        <f>HYPERLINK("https://www.twitch.tv/videos/106953338","GOL")</f>
        <v>GOL</v>
      </c>
      <c r="S117" s="24"/>
      <c r="T117" s="24"/>
      <c r="U117" s="24"/>
      <c r="V117" s="50"/>
      <c r="W117" s="22" t="s">
        <v>437</v>
      </c>
      <c r="X117" s="24"/>
      <c r="Y117" s="24"/>
      <c r="Z117" s="24"/>
      <c r="AA117" s="44"/>
      <c r="AB117" s="22" t="s">
        <v>319</v>
      </c>
      <c r="AC117" s="24"/>
      <c r="AD117" s="24"/>
      <c r="AE117" s="24"/>
      <c r="AF117" s="44"/>
      <c r="AG117" s="22" t="s">
        <v>1258</v>
      </c>
      <c r="AH117" s="24"/>
      <c r="AI117" s="24"/>
      <c r="AJ117" s="24"/>
      <c r="AK117" s="44"/>
      <c r="AL117" s="22" t="s">
        <v>1260</v>
      </c>
      <c r="AM117" s="30" t="str">
        <f>HYPERLINK("https://www.youtube.com/watch?v=WGKfXclzf_g&amp;t=0s","MOL")</f>
        <v>MOL</v>
      </c>
      <c r="AN117" s="30" t="str">
        <f>HYPERLINK("https://youtu.be/zMvCOxMkEdQ?t=348","SCO")</f>
        <v>SCO</v>
      </c>
      <c r="AO117" s="30" t="str">
        <f>HYPERLINK("https://www.youtube.com/watch?v=aXYVZ2ZmX8M&amp;index=117&amp;list=PLbU6uWaIKemqNvTeRxK-Ay6PRg9iwCKVi&amp;t=0s","HIT")</f>
        <v>HIT</v>
      </c>
    </row>
    <row r="118">
      <c r="A118" s="41" t="s">
        <v>667</v>
      </c>
      <c r="B118" s="42" t="s">
        <v>1264</v>
      </c>
      <c r="C118" s="43" t="s">
        <v>1265</v>
      </c>
      <c r="D118" s="22" t="s">
        <v>133</v>
      </c>
      <c r="E118" s="24"/>
      <c r="F118" s="44"/>
      <c r="G118" s="22" t="s">
        <v>14</v>
      </c>
      <c r="H118" s="24"/>
      <c r="I118" s="24"/>
      <c r="J118" s="44"/>
      <c r="K118" s="22" t="s">
        <v>325</v>
      </c>
      <c r="L118" s="24"/>
      <c r="M118" s="24"/>
      <c r="N118" s="24"/>
      <c r="O118" s="24"/>
      <c r="P118" s="44"/>
      <c r="Q118" s="22"/>
      <c r="R118" s="24"/>
      <c r="S118" s="24"/>
      <c r="T118" s="24"/>
      <c r="U118" s="24"/>
      <c r="V118" s="44"/>
      <c r="W118" s="22"/>
      <c r="X118" s="24"/>
      <c r="Y118" s="24"/>
      <c r="Z118" s="24"/>
      <c r="AA118" s="44"/>
      <c r="AB118" s="22"/>
      <c r="AC118" s="24"/>
      <c r="AD118" s="24"/>
      <c r="AE118" s="24"/>
      <c r="AF118" s="44"/>
      <c r="AG118" s="22"/>
      <c r="AH118" s="24"/>
      <c r="AI118" s="24"/>
      <c r="AJ118" s="24"/>
      <c r="AK118" s="44"/>
      <c r="AL118" s="22"/>
      <c r="AM118" s="24"/>
      <c r="AN118" s="24"/>
      <c r="AO118" s="24"/>
    </row>
    <row r="119">
      <c r="B119" s="42" t="s">
        <v>1268</v>
      </c>
      <c r="C119" s="43" t="s">
        <v>1269</v>
      </c>
      <c r="E119" s="24"/>
      <c r="F119" s="44"/>
      <c r="G119" s="22" t="s">
        <v>14</v>
      </c>
      <c r="H119" s="24"/>
      <c r="I119" s="24"/>
      <c r="J119" s="44"/>
      <c r="K119" s="22" t="s">
        <v>249</v>
      </c>
      <c r="L119" s="24"/>
      <c r="M119" s="24"/>
      <c r="N119" s="24"/>
      <c r="O119" s="24"/>
      <c r="P119" s="44"/>
      <c r="Q119" s="22" t="s">
        <v>354</v>
      </c>
      <c r="R119" s="24"/>
      <c r="S119" s="24"/>
      <c r="T119" s="24"/>
      <c r="U119" s="24"/>
      <c r="V119" s="44"/>
      <c r="W119" s="22"/>
      <c r="X119" s="24"/>
      <c r="Y119" s="24"/>
      <c r="Z119" s="24"/>
      <c r="AA119" s="44"/>
      <c r="AB119" s="22"/>
      <c r="AC119" s="24"/>
      <c r="AD119" s="24"/>
      <c r="AE119" s="24"/>
      <c r="AF119" s="44"/>
      <c r="AG119" s="22"/>
      <c r="AH119" s="24"/>
      <c r="AI119" s="24"/>
      <c r="AJ119" s="24"/>
      <c r="AK119" s="44"/>
      <c r="AL119" s="22"/>
      <c r="AM119" s="24"/>
      <c r="AN119" s="24"/>
      <c r="AO119" s="24"/>
    </row>
    <row r="120">
      <c r="B120" s="42" t="s">
        <v>1275</v>
      </c>
      <c r="C120" s="43" t="s">
        <v>1276</v>
      </c>
      <c r="E120" s="24"/>
      <c r="F120" s="44"/>
      <c r="G120" s="22" t="s">
        <v>14</v>
      </c>
      <c r="H120" s="24"/>
      <c r="I120" s="24"/>
      <c r="J120" s="44"/>
      <c r="K120" s="22" t="s">
        <v>650</v>
      </c>
      <c r="L120" s="30" t="str">
        <f>HYPERLINK("https://www.twitch.tv/videos/106952715","GOL")</f>
        <v>GOL</v>
      </c>
      <c r="M120" s="24"/>
      <c r="N120" s="24"/>
      <c r="O120" s="24"/>
      <c r="P120" s="50"/>
      <c r="Q120" s="22" t="s">
        <v>319</v>
      </c>
      <c r="R120" s="24"/>
      <c r="S120" s="24"/>
      <c r="T120" s="24"/>
      <c r="U120" s="24"/>
      <c r="V120" s="44"/>
      <c r="W120" s="22" t="s">
        <v>348</v>
      </c>
      <c r="X120" s="24"/>
      <c r="Y120" s="24"/>
      <c r="Z120" s="24"/>
      <c r="AA120" s="44"/>
      <c r="AB120" s="22" t="s">
        <v>354</v>
      </c>
      <c r="AC120" s="24"/>
      <c r="AD120" s="24"/>
      <c r="AE120" s="24"/>
      <c r="AF120" s="44"/>
      <c r="AG120" s="22" t="s">
        <v>442</v>
      </c>
      <c r="AH120" s="24"/>
      <c r="AI120" s="24"/>
      <c r="AJ120" s="24"/>
      <c r="AK120" s="44"/>
      <c r="AL120" s="22"/>
      <c r="AM120" s="24"/>
      <c r="AN120" s="24"/>
      <c r="AO120" s="24"/>
    </row>
    <row r="121">
      <c r="B121" s="42" t="s">
        <v>1283</v>
      </c>
      <c r="C121" s="43" t="s">
        <v>1285</v>
      </c>
      <c r="E121" s="24"/>
      <c r="F121" s="44"/>
      <c r="G121" s="22" t="s">
        <v>14</v>
      </c>
      <c r="H121" s="24"/>
      <c r="I121" s="24"/>
      <c r="J121" s="44"/>
      <c r="K121" s="22" t="s">
        <v>249</v>
      </c>
      <c r="L121" s="24"/>
      <c r="M121" s="24"/>
      <c r="N121" s="24"/>
      <c r="O121" s="24"/>
      <c r="P121" s="44"/>
      <c r="Q121" s="22" t="s">
        <v>318</v>
      </c>
      <c r="R121" s="24"/>
      <c r="S121" s="24"/>
      <c r="T121" s="24"/>
      <c r="U121" s="24"/>
      <c r="V121" s="44"/>
      <c r="W121" s="22" t="s">
        <v>319</v>
      </c>
      <c r="X121" s="24"/>
      <c r="Y121" s="24"/>
      <c r="Z121" s="24"/>
      <c r="AA121" s="44"/>
      <c r="AB121" s="22" t="s">
        <v>353</v>
      </c>
      <c r="AC121" s="24"/>
      <c r="AD121" s="24"/>
      <c r="AE121" s="24"/>
      <c r="AF121" s="44"/>
      <c r="AG121" s="22"/>
      <c r="AH121" s="24"/>
      <c r="AI121" s="24"/>
      <c r="AJ121" s="24"/>
      <c r="AK121" s="44"/>
      <c r="AL121" s="22"/>
      <c r="AM121" s="24"/>
      <c r="AN121" s="24"/>
      <c r="AO121" s="24"/>
    </row>
    <row r="122">
      <c r="B122" s="42" t="s">
        <v>1289</v>
      </c>
      <c r="C122" s="43" t="s">
        <v>1290</v>
      </c>
      <c r="E122" s="24"/>
      <c r="F122" s="44"/>
      <c r="G122" s="22" t="s">
        <v>14</v>
      </c>
      <c r="H122" s="24"/>
      <c r="I122" s="24"/>
      <c r="J122" s="44"/>
      <c r="K122" s="22" t="s">
        <v>593</v>
      </c>
      <c r="L122" s="24"/>
      <c r="M122" s="24"/>
      <c r="N122" s="24"/>
      <c r="O122" s="24"/>
      <c r="P122" s="44"/>
      <c r="Q122" s="22" t="s">
        <v>319</v>
      </c>
      <c r="R122" s="24"/>
      <c r="S122" s="24"/>
      <c r="T122" s="24"/>
      <c r="U122" s="24"/>
      <c r="V122" s="44"/>
      <c r="W122" s="22" t="s">
        <v>783</v>
      </c>
      <c r="X122" s="24"/>
      <c r="Y122" s="24"/>
      <c r="Z122" s="24"/>
      <c r="AA122" s="44"/>
      <c r="AB122" s="22"/>
      <c r="AC122" s="24"/>
      <c r="AD122" s="24"/>
      <c r="AE122" s="24"/>
      <c r="AF122" s="44"/>
      <c r="AG122" s="22"/>
      <c r="AH122" s="24"/>
      <c r="AI122" s="24"/>
      <c r="AJ122" s="24"/>
      <c r="AK122" s="44"/>
      <c r="AL122" s="22"/>
      <c r="AM122" s="24"/>
      <c r="AN122" s="24"/>
      <c r="AO122" s="24"/>
    </row>
    <row r="123">
      <c r="A123" s="41" t="s">
        <v>674</v>
      </c>
      <c r="B123" s="42" t="s">
        <v>1294</v>
      </c>
      <c r="C123" s="43" t="s">
        <v>1296</v>
      </c>
      <c r="D123" s="22" t="s">
        <v>133</v>
      </c>
      <c r="E123" s="24"/>
      <c r="F123" s="44"/>
      <c r="G123" s="22" t="s">
        <v>14</v>
      </c>
      <c r="H123" s="24"/>
      <c r="I123" s="24"/>
      <c r="J123" s="44"/>
      <c r="K123" s="22" t="s">
        <v>249</v>
      </c>
      <c r="L123" s="24"/>
      <c r="M123" s="24"/>
      <c r="N123" s="24"/>
      <c r="O123" s="24"/>
      <c r="P123" s="44"/>
      <c r="Q123" s="22" t="s">
        <v>318</v>
      </c>
      <c r="R123" s="24"/>
      <c r="S123" s="24"/>
      <c r="T123" s="24"/>
      <c r="U123" s="24"/>
      <c r="V123" s="44"/>
      <c r="W123" s="22"/>
      <c r="X123" s="24"/>
      <c r="Y123" s="24"/>
      <c r="Z123" s="24"/>
      <c r="AA123" s="44"/>
      <c r="AB123" s="22"/>
      <c r="AC123" s="24"/>
      <c r="AD123" s="24"/>
      <c r="AE123" s="24"/>
      <c r="AF123" s="44"/>
      <c r="AG123" s="22"/>
      <c r="AH123" s="24"/>
      <c r="AI123" s="24"/>
      <c r="AJ123" s="24"/>
      <c r="AK123" s="44"/>
      <c r="AL123" s="22"/>
      <c r="AM123" s="24"/>
      <c r="AN123" s="24"/>
      <c r="AO123" s="24"/>
    </row>
    <row r="124">
      <c r="B124" s="42" t="s">
        <v>1300</v>
      </c>
      <c r="C124" s="43" t="s">
        <v>1301</v>
      </c>
      <c r="E124" s="24"/>
      <c r="F124" s="44"/>
      <c r="G124" s="22" t="s">
        <v>14</v>
      </c>
      <c r="H124" s="24"/>
      <c r="I124" s="24"/>
      <c r="J124" s="44"/>
      <c r="K124" s="22" t="s">
        <v>249</v>
      </c>
      <c r="L124" s="30" t="str">
        <f>HYPERLINK("https://www.youtube.com/watch?v=i5YMg_Oxito","HGB")</f>
        <v>HGB</v>
      </c>
      <c r="M124" s="52"/>
      <c r="N124" s="24"/>
      <c r="O124" s="24"/>
      <c r="P124" s="44"/>
      <c r="Q124" s="22" t="s">
        <v>318</v>
      </c>
      <c r="R124" s="24"/>
      <c r="S124" s="24"/>
      <c r="T124" s="24"/>
      <c r="U124" s="24"/>
      <c r="V124" s="44"/>
      <c r="W124" s="22" t="s">
        <v>319</v>
      </c>
      <c r="X124" s="24"/>
      <c r="Y124" s="24"/>
      <c r="Z124" s="24"/>
      <c r="AA124" s="44"/>
      <c r="AB124" s="22"/>
      <c r="AC124" s="24"/>
      <c r="AD124" s="24"/>
      <c r="AE124" s="24"/>
      <c r="AF124" s="44"/>
      <c r="AG124" s="22"/>
      <c r="AH124" s="24"/>
      <c r="AI124" s="24"/>
      <c r="AJ124" s="24"/>
      <c r="AK124" s="44"/>
      <c r="AL124" s="22"/>
      <c r="AM124" s="24"/>
      <c r="AN124" s="24"/>
      <c r="AO124" s="24"/>
    </row>
    <row r="125">
      <c r="B125" s="42" t="s">
        <v>1307</v>
      </c>
      <c r="C125" s="43" t="s">
        <v>1308</v>
      </c>
      <c r="E125" s="24"/>
      <c r="F125" s="44"/>
      <c r="G125" s="22" t="s">
        <v>14</v>
      </c>
      <c r="H125" s="24"/>
      <c r="I125" s="24"/>
      <c r="J125" s="44"/>
      <c r="K125" s="22" t="s">
        <v>212</v>
      </c>
      <c r="L125" s="24"/>
      <c r="M125" s="24"/>
      <c r="N125" s="24"/>
      <c r="O125" s="24"/>
      <c r="P125" s="44"/>
      <c r="Q125" s="22" t="s">
        <v>318</v>
      </c>
      <c r="R125" s="24"/>
      <c r="S125" s="24"/>
      <c r="T125" s="24"/>
      <c r="U125" s="24"/>
      <c r="V125" s="44"/>
      <c r="W125" s="22" t="s">
        <v>319</v>
      </c>
      <c r="X125" s="24"/>
      <c r="Y125" s="24"/>
      <c r="Z125" s="24"/>
      <c r="AA125" s="44"/>
      <c r="AB125" s="22" t="s">
        <v>307</v>
      </c>
      <c r="AC125" s="24"/>
      <c r="AD125" s="24"/>
      <c r="AE125" s="24"/>
      <c r="AF125" s="44"/>
      <c r="AG125" s="22"/>
      <c r="AH125" s="24"/>
      <c r="AI125" s="24"/>
      <c r="AJ125" s="24"/>
      <c r="AK125" s="44"/>
      <c r="AL125" s="22"/>
      <c r="AM125" s="24"/>
      <c r="AN125" s="24"/>
      <c r="AO125" s="24"/>
    </row>
    <row r="126">
      <c r="B126" s="42" t="s">
        <v>1309</v>
      </c>
      <c r="C126" s="43" t="s">
        <v>1311</v>
      </c>
      <c r="E126" s="24"/>
      <c r="F126" s="44"/>
      <c r="G126" s="22" t="s">
        <v>14</v>
      </c>
      <c r="H126" s="24"/>
      <c r="I126" s="24"/>
      <c r="J126" s="44"/>
      <c r="K126" s="22" t="s">
        <v>249</v>
      </c>
      <c r="L126" s="30" t="str">
        <f>HYPERLINK("https://www.youtube.com/watch?v=k-25xT0Q_HU","HGB")</f>
        <v>HGB</v>
      </c>
      <c r="M126" s="52"/>
      <c r="N126" s="24"/>
      <c r="O126" s="24"/>
      <c r="P126" s="44"/>
      <c r="Q126" s="22" t="s">
        <v>318</v>
      </c>
      <c r="R126" s="24"/>
      <c r="S126" s="24"/>
      <c r="T126" s="24"/>
      <c r="U126" s="24"/>
      <c r="V126" s="44"/>
      <c r="W126" s="22" t="s">
        <v>319</v>
      </c>
      <c r="X126" s="24"/>
      <c r="Y126" s="24"/>
      <c r="Z126" s="24"/>
      <c r="AA126" s="44"/>
      <c r="AB126" s="22" t="s">
        <v>345</v>
      </c>
      <c r="AC126" s="24"/>
      <c r="AD126" s="24"/>
      <c r="AE126" s="24"/>
      <c r="AF126" s="44"/>
      <c r="AG126" s="22" t="s">
        <v>353</v>
      </c>
      <c r="AH126" s="24"/>
      <c r="AI126" s="24"/>
      <c r="AJ126" s="24"/>
      <c r="AK126" s="44"/>
      <c r="AL126" s="22"/>
      <c r="AM126" s="24"/>
      <c r="AN126" s="24"/>
      <c r="AO126" s="24"/>
    </row>
    <row r="127">
      <c r="B127" s="42" t="s">
        <v>1319</v>
      </c>
      <c r="C127" s="43" t="s">
        <v>1320</v>
      </c>
      <c r="E127" s="24"/>
      <c r="F127" s="44"/>
      <c r="G127" s="22" t="s">
        <v>14</v>
      </c>
      <c r="H127" s="24"/>
      <c r="I127" s="24"/>
      <c r="J127" s="44"/>
      <c r="K127" s="22" t="s">
        <v>249</v>
      </c>
      <c r="L127" s="24"/>
      <c r="M127" s="24"/>
      <c r="N127" s="24"/>
      <c r="O127" s="24"/>
      <c r="P127" s="44"/>
      <c r="Q127" s="22" t="s">
        <v>318</v>
      </c>
      <c r="R127" s="24"/>
      <c r="S127" s="24"/>
      <c r="T127" s="24"/>
      <c r="U127" s="24"/>
      <c r="V127" s="44"/>
      <c r="W127" s="22" t="s">
        <v>319</v>
      </c>
      <c r="X127" s="24"/>
      <c r="Y127" s="24"/>
      <c r="Z127" s="24"/>
      <c r="AA127" s="44"/>
      <c r="AB127" s="22" t="s">
        <v>345</v>
      </c>
      <c r="AC127" s="24"/>
      <c r="AD127" s="24"/>
      <c r="AE127" s="24"/>
      <c r="AF127" s="44"/>
      <c r="AG127" s="22" t="s">
        <v>408</v>
      </c>
      <c r="AH127" s="24"/>
      <c r="AI127" s="24"/>
      <c r="AJ127" s="24"/>
      <c r="AK127" s="44"/>
      <c r="AL127" s="22"/>
      <c r="AM127" s="24"/>
      <c r="AN127" s="24"/>
      <c r="AO127" s="24"/>
    </row>
    <row r="128">
      <c r="A128" s="41" t="s">
        <v>685</v>
      </c>
      <c r="B128" s="42" t="s">
        <v>1323</v>
      </c>
      <c r="C128" s="43" t="s">
        <v>1324</v>
      </c>
      <c r="D128" s="22" t="s">
        <v>133</v>
      </c>
      <c r="E128" s="24"/>
      <c r="F128" s="44"/>
      <c r="G128" s="22" t="s">
        <v>14</v>
      </c>
      <c r="H128" s="24"/>
      <c r="I128" s="24"/>
      <c r="J128" s="44"/>
      <c r="K128" s="22" t="s">
        <v>249</v>
      </c>
      <c r="L128" s="30" t="str">
        <f>HYPERLINK("https://www.youtube.com/watch?v=FO03EAP3mvU","SUN")</f>
        <v>SUN</v>
      </c>
      <c r="M128" s="24"/>
      <c r="N128" s="24"/>
      <c r="O128" s="24"/>
      <c r="P128" s="44"/>
      <c r="Q128" s="22" t="s">
        <v>318</v>
      </c>
      <c r="R128" s="24"/>
      <c r="S128" s="24"/>
      <c r="T128" s="24"/>
      <c r="U128" s="24"/>
      <c r="V128" s="44"/>
      <c r="W128" s="22"/>
      <c r="X128" s="24"/>
      <c r="Y128" s="24"/>
      <c r="Z128" s="24"/>
      <c r="AA128" s="44"/>
      <c r="AB128" s="22"/>
      <c r="AC128" s="24"/>
      <c r="AD128" s="24"/>
      <c r="AE128" s="24"/>
      <c r="AF128" s="44"/>
      <c r="AG128" s="22"/>
      <c r="AH128" s="24"/>
      <c r="AI128" s="24"/>
      <c r="AJ128" s="24"/>
      <c r="AK128" s="44"/>
      <c r="AL128" s="22"/>
      <c r="AM128" s="24"/>
      <c r="AN128" s="24"/>
      <c r="AO128" s="24"/>
    </row>
    <row r="129">
      <c r="B129" s="42" t="s">
        <v>1330</v>
      </c>
      <c r="C129" s="43" t="s">
        <v>1331</v>
      </c>
      <c r="E129" s="24"/>
      <c r="F129" s="44"/>
      <c r="G129" s="22" t="s">
        <v>14</v>
      </c>
      <c r="H129" s="24"/>
      <c r="I129" s="24"/>
      <c r="J129" s="44"/>
      <c r="K129" s="22" t="s">
        <v>249</v>
      </c>
      <c r="L129" s="24"/>
      <c r="M129" s="24"/>
      <c r="N129" s="24"/>
      <c r="O129" s="24"/>
      <c r="P129" s="44"/>
      <c r="Q129" s="22" t="s">
        <v>318</v>
      </c>
      <c r="R129" s="24"/>
      <c r="S129" s="24"/>
      <c r="T129" s="24"/>
      <c r="U129" s="24"/>
      <c r="V129" s="44"/>
      <c r="W129" s="22" t="s">
        <v>319</v>
      </c>
      <c r="X129" s="24"/>
      <c r="Y129" s="24"/>
      <c r="Z129" s="24"/>
      <c r="AA129" s="44"/>
      <c r="AB129" s="22" t="s">
        <v>354</v>
      </c>
      <c r="AC129" s="24"/>
      <c r="AD129" s="24"/>
      <c r="AE129" s="24"/>
      <c r="AF129" s="44"/>
      <c r="AG129" s="22"/>
      <c r="AH129" s="24"/>
      <c r="AI129" s="24"/>
      <c r="AJ129" s="24"/>
      <c r="AK129" s="44"/>
      <c r="AL129" s="22"/>
      <c r="AM129" s="24"/>
      <c r="AN129" s="24"/>
      <c r="AO129" s="24"/>
    </row>
    <row r="130">
      <c r="B130" s="42" t="s">
        <v>1336</v>
      </c>
      <c r="C130" s="43" t="s">
        <v>1337</v>
      </c>
      <c r="E130" s="24"/>
      <c r="F130" s="44"/>
      <c r="G130" s="22" t="s">
        <v>14</v>
      </c>
      <c r="H130" s="24"/>
      <c r="I130" s="24"/>
      <c r="J130" s="44"/>
      <c r="K130" s="22" t="s">
        <v>212</v>
      </c>
      <c r="L130" s="24"/>
      <c r="M130" s="24"/>
      <c r="N130" s="24"/>
      <c r="O130" s="24"/>
      <c r="P130" s="44"/>
      <c r="Q130" s="22" t="s">
        <v>307</v>
      </c>
      <c r="R130" s="30" t="str">
        <f>HYPERLINK("https://www.youtube.com/watch?v=m8oIqA5UG-M","SUN")</f>
        <v>SUN</v>
      </c>
      <c r="S130" s="24"/>
      <c r="T130" s="24"/>
      <c r="U130" s="24"/>
      <c r="V130" s="44"/>
      <c r="W130" s="22" t="s">
        <v>353</v>
      </c>
      <c r="X130" s="30" t="str">
        <f>HYPERLINK("https://www.twitch.tv/videos/110108852","GOL")</f>
        <v>GOL</v>
      </c>
      <c r="Y130" s="30" t="str">
        <f>HYPERLINK("https://www.twitch.tv/videos/304357647","AWE")</f>
        <v>AWE</v>
      </c>
      <c r="Z130" s="30" t="str">
        <f>HYPERLINK("https://www.youtube.com/playlist?list=PLbVGARhZL4D2y3SIeGLMms1WWQY5MxmZL","Playlist")</f>
        <v>Playlist</v>
      </c>
      <c r="AA130" s="35"/>
      <c r="AB130" s="22"/>
      <c r="AC130" s="24"/>
      <c r="AD130" s="24"/>
      <c r="AE130" s="24"/>
      <c r="AF130" s="44"/>
      <c r="AG130" s="22"/>
      <c r="AH130" s="24"/>
      <c r="AI130" s="24"/>
      <c r="AJ130" s="24"/>
      <c r="AK130" s="44"/>
      <c r="AL130" s="22"/>
      <c r="AM130" s="24"/>
      <c r="AN130" s="24"/>
      <c r="AO130" s="24"/>
    </row>
    <row r="131">
      <c r="B131" s="42" t="s">
        <v>1350</v>
      </c>
      <c r="C131" s="43" t="s">
        <v>1351</v>
      </c>
      <c r="E131" s="24"/>
      <c r="F131" s="44"/>
      <c r="G131" s="22" t="s">
        <v>14</v>
      </c>
      <c r="H131" s="24"/>
      <c r="I131" s="24"/>
      <c r="J131" s="44"/>
      <c r="K131" s="22" t="s">
        <v>423</v>
      </c>
      <c r="L131" s="24"/>
      <c r="M131" s="24"/>
      <c r="N131" s="24"/>
      <c r="O131" s="24"/>
      <c r="P131" s="44"/>
      <c r="Q131" s="22"/>
      <c r="R131" s="24"/>
      <c r="S131" s="24"/>
      <c r="T131" s="24"/>
      <c r="U131" s="24"/>
      <c r="V131" s="44"/>
      <c r="W131" s="22"/>
      <c r="X131" s="24"/>
      <c r="Y131" s="24"/>
      <c r="Z131" s="24"/>
      <c r="AA131" s="44"/>
      <c r="AB131" s="22"/>
      <c r="AC131" s="24"/>
      <c r="AD131" s="24"/>
      <c r="AE131" s="24"/>
      <c r="AF131" s="44"/>
      <c r="AG131" s="22"/>
      <c r="AH131" s="24"/>
      <c r="AI131" s="24"/>
      <c r="AJ131" s="24"/>
      <c r="AK131" s="44"/>
      <c r="AL131" s="22"/>
      <c r="AM131" s="24"/>
      <c r="AN131" s="24"/>
      <c r="AO131" s="24"/>
    </row>
    <row r="132">
      <c r="B132" s="42" t="s">
        <v>1354</v>
      </c>
      <c r="C132" s="43" t="s">
        <v>1355</v>
      </c>
      <c r="E132" s="24"/>
      <c r="F132" s="44"/>
      <c r="G132" s="22" t="s">
        <v>14</v>
      </c>
      <c r="H132" s="24"/>
      <c r="I132" s="24"/>
      <c r="J132" s="44"/>
      <c r="K132" s="22" t="s">
        <v>145</v>
      </c>
      <c r="L132" s="24"/>
      <c r="M132" s="24"/>
      <c r="N132" s="24"/>
      <c r="O132" s="24"/>
      <c r="P132" s="44"/>
      <c r="Q132" s="22"/>
      <c r="R132" s="24"/>
      <c r="S132" s="24"/>
      <c r="T132" s="24"/>
      <c r="U132" s="24"/>
      <c r="V132" s="44"/>
      <c r="W132" s="22"/>
      <c r="X132" s="24"/>
      <c r="Y132" s="24"/>
      <c r="Z132" s="24"/>
      <c r="AA132" s="44"/>
      <c r="AB132" s="22"/>
      <c r="AC132" s="24"/>
      <c r="AD132" s="24"/>
      <c r="AE132" s="24"/>
      <c r="AF132" s="44"/>
      <c r="AG132" s="22"/>
      <c r="AH132" s="24"/>
      <c r="AI132" s="24"/>
      <c r="AJ132" s="24"/>
      <c r="AK132" s="44"/>
      <c r="AL132" s="22"/>
      <c r="AM132" s="24"/>
      <c r="AN132" s="24"/>
      <c r="AO132" s="24"/>
    </row>
    <row r="133">
      <c r="A133" s="41" t="s">
        <v>693</v>
      </c>
      <c r="B133" s="42" t="s">
        <v>1361</v>
      </c>
      <c r="C133" s="43" t="s">
        <v>1362</v>
      </c>
      <c r="D133" s="22" t="s">
        <v>133</v>
      </c>
      <c r="E133" s="24"/>
      <c r="F133" s="44"/>
      <c r="G133" s="22" t="s">
        <v>14</v>
      </c>
      <c r="H133" s="24"/>
      <c r="I133" s="24"/>
      <c r="J133" s="44"/>
      <c r="K133" s="22" t="s">
        <v>249</v>
      </c>
      <c r="L133" s="24"/>
      <c r="M133" s="24"/>
      <c r="N133" s="24"/>
      <c r="O133" s="24"/>
      <c r="P133" s="44"/>
      <c r="Q133" s="22" t="s">
        <v>307</v>
      </c>
      <c r="R133" s="24"/>
      <c r="S133" s="24"/>
      <c r="T133" s="24"/>
      <c r="U133" s="24"/>
      <c r="V133" s="44"/>
      <c r="W133" s="22" t="s">
        <v>353</v>
      </c>
      <c r="X133" s="24"/>
      <c r="Y133" s="24"/>
      <c r="Z133" s="24"/>
      <c r="AA133" s="44"/>
      <c r="AB133" s="22" t="s">
        <v>354</v>
      </c>
      <c r="AC133" s="24"/>
      <c r="AD133" s="24"/>
      <c r="AE133" s="24"/>
      <c r="AF133" s="44"/>
      <c r="AG133" s="22"/>
      <c r="AH133" s="24"/>
      <c r="AI133" s="24"/>
      <c r="AJ133" s="24"/>
      <c r="AK133" s="44"/>
      <c r="AL133" s="22"/>
      <c r="AM133" s="24"/>
      <c r="AN133" s="24"/>
      <c r="AO133" s="24"/>
    </row>
    <row r="134">
      <c r="B134" s="42" t="s">
        <v>1365</v>
      </c>
      <c r="C134" s="43" t="s">
        <v>1367</v>
      </c>
      <c r="E134" s="24"/>
      <c r="F134" s="44"/>
      <c r="G134" s="22" t="s">
        <v>14</v>
      </c>
      <c r="H134" s="24"/>
      <c r="I134" s="24"/>
      <c r="J134" s="44"/>
      <c r="K134" s="22" t="s">
        <v>249</v>
      </c>
      <c r="L134" s="24"/>
      <c r="M134" s="24"/>
      <c r="N134" s="24"/>
      <c r="O134" s="24"/>
      <c r="P134" s="44"/>
      <c r="Q134" s="22"/>
      <c r="R134" s="24"/>
      <c r="S134" s="24"/>
      <c r="T134" s="24"/>
      <c r="U134" s="24"/>
      <c r="V134" s="44"/>
      <c r="W134" s="22"/>
      <c r="X134" s="24"/>
      <c r="Y134" s="24"/>
      <c r="Z134" s="24"/>
      <c r="AA134" s="44"/>
      <c r="AB134" s="22"/>
      <c r="AC134" s="24"/>
      <c r="AD134" s="24"/>
      <c r="AE134" s="24"/>
      <c r="AF134" s="44"/>
      <c r="AG134" s="22"/>
      <c r="AH134" s="24"/>
      <c r="AI134" s="24"/>
      <c r="AJ134" s="24"/>
      <c r="AK134" s="44"/>
      <c r="AL134" s="22"/>
      <c r="AM134" s="24"/>
      <c r="AN134" s="24"/>
      <c r="AO134" s="24"/>
    </row>
    <row r="135">
      <c r="B135" s="42" t="s">
        <v>1371</v>
      </c>
      <c r="C135" s="43" t="s">
        <v>1373</v>
      </c>
      <c r="E135" s="24"/>
      <c r="F135" s="44"/>
      <c r="G135" s="22" t="s">
        <v>14</v>
      </c>
      <c r="H135" s="24"/>
      <c r="I135" s="24"/>
      <c r="J135" s="44"/>
      <c r="K135" s="22" t="s">
        <v>1374</v>
      </c>
      <c r="L135" s="24"/>
      <c r="M135" s="24"/>
      <c r="N135" s="24"/>
      <c r="O135" s="24"/>
      <c r="P135" s="44"/>
      <c r="Q135" s="22" t="s">
        <v>345</v>
      </c>
      <c r="R135" s="24"/>
      <c r="S135" s="24"/>
      <c r="T135" s="24"/>
      <c r="U135" s="24"/>
      <c r="V135" s="44"/>
      <c r="W135" s="22" t="s">
        <v>408</v>
      </c>
      <c r="X135" s="24"/>
      <c r="Y135" s="24"/>
      <c r="Z135" s="24"/>
      <c r="AA135" s="44"/>
      <c r="AB135" s="22"/>
      <c r="AC135" s="24"/>
      <c r="AD135" s="24"/>
      <c r="AE135" s="24"/>
      <c r="AF135" s="44"/>
      <c r="AG135" s="22"/>
      <c r="AH135" s="24"/>
      <c r="AI135" s="24"/>
      <c r="AJ135" s="24"/>
      <c r="AK135" s="44"/>
      <c r="AL135" s="22"/>
      <c r="AM135" s="24"/>
      <c r="AN135" s="24"/>
      <c r="AO135" s="24"/>
    </row>
    <row r="136">
      <c r="B136" s="42" t="s">
        <v>1378</v>
      </c>
      <c r="C136" s="43" t="s">
        <v>1379</v>
      </c>
      <c r="E136" s="24"/>
      <c r="F136" s="44"/>
      <c r="G136" s="22" t="s">
        <v>14</v>
      </c>
      <c r="H136" s="24"/>
      <c r="I136" s="24"/>
      <c r="J136" s="44"/>
      <c r="K136" s="22" t="s">
        <v>145</v>
      </c>
      <c r="L136" s="24"/>
      <c r="M136" s="24"/>
      <c r="N136" s="24"/>
      <c r="O136" s="24"/>
      <c r="P136" s="44"/>
      <c r="Q136" s="22"/>
      <c r="R136" s="24"/>
      <c r="S136" s="24"/>
      <c r="T136" s="24"/>
      <c r="U136" s="24"/>
      <c r="V136" s="44"/>
      <c r="W136" s="22"/>
      <c r="X136" s="24"/>
      <c r="Y136" s="24"/>
      <c r="Z136" s="24"/>
      <c r="AA136" s="44"/>
      <c r="AB136" s="22"/>
      <c r="AC136" s="24"/>
      <c r="AD136" s="24"/>
      <c r="AE136" s="24"/>
      <c r="AF136" s="44"/>
      <c r="AG136" s="22"/>
      <c r="AH136" s="24"/>
      <c r="AI136" s="24"/>
      <c r="AJ136" s="24"/>
      <c r="AK136" s="44"/>
      <c r="AL136" s="22"/>
      <c r="AM136" s="24"/>
      <c r="AN136" s="24"/>
      <c r="AO136" s="24"/>
    </row>
    <row r="137">
      <c r="B137" s="42" t="s">
        <v>1382</v>
      </c>
      <c r="C137" s="43" t="s">
        <v>1383</v>
      </c>
      <c r="E137" s="24"/>
      <c r="F137" s="44"/>
      <c r="G137" s="22" t="s">
        <v>14</v>
      </c>
      <c r="H137" s="24"/>
      <c r="I137" s="24"/>
      <c r="J137" s="44"/>
      <c r="K137" s="22" t="s">
        <v>249</v>
      </c>
      <c r="L137" s="24"/>
      <c r="M137" s="24"/>
      <c r="N137" s="24"/>
      <c r="O137" s="24"/>
      <c r="P137" s="44"/>
      <c r="Q137" s="22"/>
      <c r="R137" s="24"/>
      <c r="S137" s="24"/>
      <c r="T137" s="24"/>
      <c r="U137" s="24"/>
      <c r="V137" s="44"/>
      <c r="W137" s="22"/>
      <c r="X137" s="24"/>
      <c r="Y137" s="24"/>
      <c r="Z137" s="24"/>
      <c r="AA137" s="44"/>
      <c r="AB137" s="22"/>
      <c r="AC137" s="24"/>
      <c r="AD137" s="24"/>
      <c r="AE137" s="24"/>
      <c r="AF137" s="44"/>
      <c r="AG137" s="22"/>
      <c r="AH137" s="24"/>
      <c r="AI137" s="24"/>
      <c r="AJ137" s="24"/>
      <c r="AK137" s="44"/>
      <c r="AL137" s="22"/>
      <c r="AM137" s="24"/>
      <c r="AN137" s="24"/>
      <c r="AO137" s="24"/>
    </row>
    <row r="138">
      <c r="A138" s="41" t="s">
        <v>704</v>
      </c>
      <c r="B138" s="42" t="s">
        <v>1384</v>
      </c>
      <c r="C138" s="43" t="s">
        <v>1387</v>
      </c>
      <c r="D138" s="22" t="s">
        <v>133</v>
      </c>
      <c r="E138" s="24"/>
      <c r="F138" s="44"/>
      <c r="G138" s="22" t="s">
        <v>14</v>
      </c>
      <c r="H138" s="24"/>
      <c r="I138" s="24"/>
      <c r="J138" s="44"/>
      <c r="K138" s="22" t="s">
        <v>249</v>
      </c>
      <c r="L138" s="30" t="str">
        <f>HYPERLINK("https://www.youtube.com/watch?v=6ckIV4i0Dx8","SUN")</f>
        <v>SUN</v>
      </c>
      <c r="M138" s="24"/>
      <c r="N138" s="24"/>
      <c r="O138" s="24"/>
      <c r="P138" s="44"/>
      <c r="Q138" s="22"/>
      <c r="R138" s="24"/>
      <c r="S138" s="24"/>
      <c r="T138" s="24"/>
      <c r="U138" s="24"/>
      <c r="V138" s="44"/>
      <c r="W138" s="22"/>
      <c r="X138" s="24"/>
      <c r="Y138" s="24"/>
      <c r="Z138" s="24"/>
      <c r="AA138" s="44"/>
      <c r="AB138" s="22"/>
      <c r="AC138" s="24"/>
      <c r="AD138" s="24"/>
      <c r="AE138" s="24"/>
      <c r="AF138" s="44"/>
      <c r="AG138" s="22"/>
      <c r="AH138" s="24"/>
      <c r="AI138" s="24"/>
      <c r="AJ138" s="24"/>
      <c r="AK138" s="44"/>
      <c r="AL138" s="22"/>
      <c r="AM138" s="24"/>
      <c r="AN138" s="24"/>
      <c r="AO138" s="24"/>
    </row>
    <row r="139">
      <c r="B139" s="42" t="s">
        <v>1392</v>
      </c>
      <c r="C139" s="43" t="s">
        <v>1393</v>
      </c>
      <c r="E139" s="24"/>
      <c r="F139" s="44"/>
      <c r="G139" s="22" t="s">
        <v>14</v>
      </c>
      <c r="H139" s="24"/>
      <c r="I139" s="24"/>
      <c r="J139" s="44"/>
      <c r="K139" s="22" t="s">
        <v>586</v>
      </c>
      <c r="L139" s="24"/>
      <c r="M139" s="24"/>
      <c r="N139" s="24"/>
      <c r="O139" s="24"/>
      <c r="P139" s="44"/>
      <c r="Q139" s="22"/>
      <c r="R139" s="24"/>
      <c r="S139" s="24"/>
      <c r="T139" s="24"/>
      <c r="U139" s="24"/>
      <c r="V139" s="44"/>
      <c r="W139" s="22"/>
      <c r="X139" s="24"/>
      <c r="Y139" s="24"/>
      <c r="Z139" s="24"/>
      <c r="AA139" s="44"/>
      <c r="AB139" s="22"/>
      <c r="AC139" s="24"/>
      <c r="AD139" s="24"/>
      <c r="AE139" s="24"/>
      <c r="AF139" s="44"/>
      <c r="AG139" s="22"/>
      <c r="AH139" s="24"/>
      <c r="AI139" s="24"/>
      <c r="AJ139" s="24"/>
      <c r="AK139" s="44"/>
      <c r="AL139" s="22"/>
      <c r="AM139" s="24"/>
      <c r="AN139" s="24"/>
      <c r="AO139" s="24"/>
    </row>
    <row r="140">
      <c r="B140" s="42" t="s">
        <v>1396</v>
      </c>
      <c r="C140" s="43" t="s">
        <v>1397</v>
      </c>
      <c r="E140" s="24"/>
      <c r="F140" s="44"/>
      <c r="G140" s="22" t="s">
        <v>14</v>
      </c>
      <c r="H140" s="24"/>
      <c r="I140" s="24"/>
      <c r="J140" s="44"/>
      <c r="K140" s="22" t="s">
        <v>325</v>
      </c>
      <c r="L140" s="30" t="str">
        <f>HYPERLINK("https://www.twitch.tv/videos/110109467","GOL")</f>
        <v>GOL</v>
      </c>
      <c r="M140" s="24"/>
      <c r="N140" s="24"/>
      <c r="O140" s="24"/>
      <c r="P140" s="50"/>
      <c r="Q140" s="22" t="s">
        <v>319</v>
      </c>
      <c r="R140" s="24"/>
      <c r="S140" s="24"/>
      <c r="T140" s="24"/>
      <c r="U140" s="24"/>
      <c r="V140" s="44"/>
      <c r="W140" s="22"/>
      <c r="X140" s="24"/>
      <c r="Y140" s="24"/>
      <c r="Z140" s="24"/>
      <c r="AA140" s="44"/>
      <c r="AB140" s="22"/>
      <c r="AC140" s="24"/>
      <c r="AD140" s="24"/>
      <c r="AE140" s="24"/>
      <c r="AF140" s="44"/>
      <c r="AG140" s="22"/>
      <c r="AH140" s="24"/>
      <c r="AI140" s="24"/>
      <c r="AJ140" s="24"/>
      <c r="AK140" s="44"/>
      <c r="AL140" s="22"/>
      <c r="AM140" s="24"/>
      <c r="AN140" s="24"/>
      <c r="AO140" s="24"/>
    </row>
    <row r="141">
      <c r="B141" s="42" t="s">
        <v>1404</v>
      </c>
      <c r="C141" s="43" t="s">
        <v>1405</v>
      </c>
      <c r="E141" s="24"/>
      <c r="F141" s="44"/>
      <c r="G141" s="22" t="s">
        <v>14</v>
      </c>
      <c r="H141" s="24"/>
      <c r="I141" s="24"/>
      <c r="J141" s="44"/>
      <c r="K141" s="22" t="s">
        <v>249</v>
      </c>
      <c r="L141" s="24"/>
      <c r="M141" s="24"/>
      <c r="N141" s="24"/>
      <c r="O141" s="24"/>
      <c r="P141" s="44"/>
      <c r="Q141" s="22"/>
      <c r="R141" s="24"/>
      <c r="S141" s="24"/>
      <c r="T141" s="24"/>
      <c r="U141" s="24"/>
      <c r="V141" s="44"/>
      <c r="W141" s="22"/>
      <c r="X141" s="24"/>
      <c r="Y141" s="24"/>
      <c r="Z141" s="24"/>
      <c r="AA141" s="44"/>
      <c r="AB141" s="22"/>
      <c r="AC141" s="24"/>
      <c r="AD141" s="24"/>
      <c r="AE141" s="24"/>
      <c r="AF141" s="44"/>
      <c r="AG141" s="22"/>
      <c r="AH141" s="24"/>
      <c r="AI141" s="24"/>
      <c r="AJ141" s="24"/>
      <c r="AK141" s="44"/>
      <c r="AL141" s="22"/>
      <c r="AM141" s="24"/>
      <c r="AN141" s="24"/>
      <c r="AO141" s="24"/>
    </row>
    <row r="142">
      <c r="B142" s="42" t="s">
        <v>1407</v>
      </c>
      <c r="C142" s="43" t="s">
        <v>1408</v>
      </c>
      <c r="E142" s="24"/>
      <c r="F142" s="44"/>
      <c r="G142" s="22" t="s">
        <v>14</v>
      </c>
      <c r="H142" s="24"/>
      <c r="I142" s="24"/>
      <c r="J142" s="44"/>
      <c r="K142" s="22" t="s">
        <v>335</v>
      </c>
      <c r="L142" s="24"/>
      <c r="M142" s="24"/>
      <c r="N142" s="24"/>
      <c r="O142" s="24"/>
      <c r="P142" s="44"/>
      <c r="Q142" s="22"/>
      <c r="R142" s="24"/>
      <c r="S142" s="24"/>
      <c r="T142" s="24"/>
      <c r="U142" s="24"/>
      <c r="V142" s="44"/>
      <c r="W142" s="22"/>
      <c r="X142" s="24"/>
      <c r="Y142" s="24"/>
      <c r="Z142" s="24"/>
      <c r="AA142" s="44"/>
      <c r="AB142" s="22"/>
      <c r="AC142" s="24"/>
      <c r="AD142" s="24"/>
      <c r="AE142" s="24"/>
      <c r="AF142" s="44"/>
      <c r="AG142" s="22"/>
      <c r="AH142" s="24"/>
      <c r="AI142" s="24"/>
      <c r="AJ142" s="24"/>
      <c r="AK142" s="44"/>
      <c r="AL142" s="22"/>
      <c r="AM142" s="24"/>
      <c r="AN142" s="24"/>
      <c r="AO142" s="24"/>
    </row>
    <row r="143">
      <c r="A143" s="41" t="s">
        <v>715</v>
      </c>
      <c r="B143" s="42" t="s">
        <v>1416</v>
      </c>
      <c r="C143" s="43" t="s">
        <v>1417</v>
      </c>
      <c r="D143" s="22" t="s">
        <v>133</v>
      </c>
      <c r="E143" s="24"/>
      <c r="F143" s="44"/>
      <c r="G143" s="22" t="s">
        <v>14</v>
      </c>
      <c r="H143" s="24"/>
      <c r="I143" s="24"/>
      <c r="J143" s="44"/>
      <c r="K143" s="22" t="s">
        <v>145</v>
      </c>
      <c r="L143" s="30" t="str">
        <f>HYPERLINK("https://www.youtube.com/watch?v=lV1Iep8T6Ao","SUN")</f>
        <v>SUN</v>
      </c>
      <c r="M143" s="24"/>
      <c r="N143" s="24"/>
      <c r="O143" s="24"/>
      <c r="P143" s="44"/>
      <c r="Q143" s="22"/>
      <c r="R143" s="24"/>
      <c r="S143" s="24"/>
      <c r="T143" s="24"/>
      <c r="U143" s="24"/>
      <c r="V143" s="44"/>
      <c r="W143" s="22"/>
      <c r="X143" s="24"/>
      <c r="Y143" s="24"/>
      <c r="Z143" s="24"/>
      <c r="AA143" s="44"/>
      <c r="AB143" s="22"/>
      <c r="AC143" s="24"/>
      <c r="AD143" s="24"/>
      <c r="AE143" s="24"/>
      <c r="AF143" s="44"/>
      <c r="AG143" s="22"/>
      <c r="AH143" s="24"/>
      <c r="AI143" s="24"/>
      <c r="AJ143" s="24"/>
      <c r="AK143" s="44"/>
      <c r="AL143" s="22"/>
      <c r="AM143" s="24"/>
      <c r="AN143" s="24"/>
      <c r="AO143" s="24"/>
    </row>
    <row r="144">
      <c r="B144" s="42" t="s">
        <v>1420</v>
      </c>
      <c r="C144" s="43" t="s">
        <v>1421</v>
      </c>
      <c r="E144" s="24"/>
      <c r="F144" s="44"/>
      <c r="G144" s="22" t="s">
        <v>14</v>
      </c>
      <c r="H144" s="24"/>
      <c r="I144" s="24"/>
      <c r="J144" s="44"/>
      <c r="K144" s="22" t="s">
        <v>325</v>
      </c>
      <c r="L144" s="24"/>
      <c r="M144" s="24"/>
      <c r="N144" s="24"/>
      <c r="O144" s="24"/>
      <c r="P144" s="44"/>
      <c r="Q144" s="22" t="s">
        <v>319</v>
      </c>
      <c r="R144" s="24"/>
      <c r="S144" s="24"/>
      <c r="T144" s="24"/>
      <c r="U144" s="24"/>
      <c r="V144" s="44"/>
      <c r="W144" s="22"/>
      <c r="X144" s="24"/>
      <c r="Y144" s="24"/>
      <c r="Z144" s="24"/>
      <c r="AA144" s="44"/>
      <c r="AB144" s="22"/>
      <c r="AC144" s="24"/>
      <c r="AD144" s="24"/>
      <c r="AE144" s="24"/>
      <c r="AF144" s="44"/>
      <c r="AG144" s="22"/>
      <c r="AH144" s="24"/>
      <c r="AI144" s="24"/>
      <c r="AJ144" s="24"/>
      <c r="AK144" s="44"/>
      <c r="AL144" s="22"/>
      <c r="AM144" s="24"/>
      <c r="AN144" s="24"/>
      <c r="AO144" s="24"/>
    </row>
    <row r="145">
      <c r="B145" s="42" t="s">
        <v>1424</v>
      </c>
      <c r="C145" s="43" t="s">
        <v>1426</v>
      </c>
      <c r="E145" s="24"/>
      <c r="F145" s="44"/>
      <c r="G145" s="22" t="s">
        <v>14</v>
      </c>
      <c r="H145" s="24"/>
      <c r="I145" s="24"/>
      <c r="J145" s="44"/>
      <c r="K145" s="22" t="s">
        <v>145</v>
      </c>
      <c r="L145" s="30" t="str">
        <f>HYPERLINK("https://www.youtube.com/watch?v=AqESYtbhk2o","SUN")</f>
        <v>SUN</v>
      </c>
      <c r="M145" s="24"/>
      <c r="N145" s="24"/>
      <c r="O145" s="24"/>
      <c r="P145" s="44"/>
      <c r="Q145" s="22"/>
      <c r="R145" s="24"/>
      <c r="S145" s="24"/>
      <c r="T145" s="24"/>
      <c r="U145" s="24"/>
      <c r="V145" s="44"/>
      <c r="W145" s="22"/>
      <c r="X145" s="24"/>
      <c r="Y145" s="24"/>
      <c r="Z145" s="24"/>
      <c r="AA145" s="44"/>
      <c r="AB145" s="22"/>
      <c r="AC145" s="24"/>
      <c r="AD145" s="24"/>
      <c r="AE145" s="24"/>
      <c r="AF145" s="44"/>
      <c r="AG145" s="22"/>
      <c r="AH145" s="24"/>
      <c r="AI145" s="24"/>
      <c r="AJ145" s="24"/>
      <c r="AK145" s="44"/>
      <c r="AL145" s="22"/>
      <c r="AM145" s="24"/>
      <c r="AN145" s="24"/>
      <c r="AO145" s="24"/>
    </row>
    <row r="146">
      <c r="B146" s="42" t="s">
        <v>1435</v>
      </c>
      <c r="C146" s="43" t="s">
        <v>1436</v>
      </c>
      <c r="E146" s="24"/>
      <c r="F146" s="44"/>
      <c r="G146" s="22" t="s">
        <v>14</v>
      </c>
      <c r="H146" s="30" t="str">
        <f>HYPERLINK("https://www.youtube.com/watch?v=2ksKF0FRrT0","SUN")</f>
        <v>SUN</v>
      </c>
      <c r="I146" s="24"/>
      <c r="J146" s="44"/>
      <c r="K146" s="22" t="s">
        <v>212</v>
      </c>
      <c r="L146" s="24"/>
      <c r="M146" s="24"/>
      <c r="N146" s="24"/>
      <c r="O146" s="24"/>
      <c r="P146" s="44"/>
      <c r="Q146" s="22"/>
      <c r="R146" s="24"/>
      <c r="S146" s="24"/>
      <c r="T146" s="24"/>
      <c r="U146" s="24"/>
      <c r="V146" s="44"/>
      <c r="W146" s="22"/>
      <c r="X146" s="24"/>
      <c r="Y146" s="24"/>
      <c r="Z146" s="24"/>
      <c r="AA146" s="44"/>
      <c r="AB146" s="22"/>
      <c r="AC146" s="24"/>
      <c r="AD146" s="24"/>
      <c r="AE146" s="24"/>
      <c r="AF146" s="44"/>
      <c r="AG146" s="22"/>
      <c r="AH146" s="24"/>
      <c r="AI146" s="24"/>
      <c r="AJ146" s="24"/>
      <c r="AK146" s="44"/>
      <c r="AL146" s="22"/>
      <c r="AM146" s="24"/>
      <c r="AN146" s="24"/>
      <c r="AO146" s="24"/>
    </row>
    <row r="147">
      <c r="B147" s="42" t="s">
        <v>1437</v>
      </c>
      <c r="C147" s="43" t="s">
        <v>1438</v>
      </c>
      <c r="E147" s="24"/>
      <c r="F147" s="44"/>
      <c r="G147" s="22" t="s">
        <v>14</v>
      </c>
      <c r="H147" s="24"/>
      <c r="I147" s="24"/>
      <c r="J147" s="44"/>
      <c r="K147" s="22" t="s">
        <v>249</v>
      </c>
      <c r="L147" s="24"/>
      <c r="M147" s="24"/>
      <c r="N147" s="24"/>
      <c r="O147" s="24"/>
      <c r="P147" s="44"/>
      <c r="Q147" s="22" t="s">
        <v>353</v>
      </c>
      <c r="R147" s="24"/>
      <c r="S147" s="24"/>
      <c r="T147" s="24"/>
      <c r="U147" s="24"/>
      <c r="V147" s="44"/>
      <c r="W147" s="22"/>
      <c r="X147" s="24"/>
      <c r="Y147" s="24"/>
      <c r="Z147" s="24"/>
      <c r="AA147" s="44"/>
      <c r="AB147" s="22"/>
      <c r="AC147" s="24"/>
      <c r="AD147" s="24"/>
      <c r="AE147" s="24"/>
      <c r="AF147" s="44"/>
      <c r="AG147" s="22"/>
      <c r="AH147" s="24"/>
      <c r="AI147" s="24"/>
      <c r="AJ147" s="24"/>
      <c r="AK147" s="44"/>
      <c r="AL147" s="22"/>
      <c r="AM147" s="24"/>
      <c r="AN147" s="24"/>
      <c r="AO147" s="24"/>
    </row>
    <row r="148">
      <c r="A148" s="41" t="s">
        <v>727</v>
      </c>
      <c r="B148" s="42" t="s">
        <v>1445</v>
      </c>
      <c r="C148" s="43" t="s">
        <v>1446</v>
      </c>
      <c r="D148" s="22" t="s">
        <v>133</v>
      </c>
      <c r="E148" s="24"/>
      <c r="F148" s="44"/>
      <c r="G148" s="22" t="s">
        <v>14</v>
      </c>
      <c r="H148" s="24"/>
      <c r="I148" s="24"/>
      <c r="J148" s="44"/>
      <c r="K148" s="22" t="s">
        <v>335</v>
      </c>
      <c r="L148" s="24"/>
      <c r="M148" s="24"/>
      <c r="N148" s="24"/>
      <c r="O148" s="24"/>
      <c r="P148" s="44"/>
      <c r="Q148" s="22" t="s">
        <v>318</v>
      </c>
      <c r="R148" s="24"/>
      <c r="S148" s="24"/>
      <c r="T148" s="24"/>
      <c r="U148" s="24"/>
      <c r="V148" s="44"/>
      <c r="W148" s="22"/>
      <c r="X148" s="24"/>
      <c r="Y148" s="24"/>
      <c r="Z148" s="24"/>
      <c r="AA148" s="44"/>
      <c r="AB148" s="22"/>
      <c r="AC148" s="24"/>
      <c r="AD148" s="24"/>
      <c r="AE148" s="24"/>
      <c r="AF148" s="44"/>
      <c r="AG148" s="22"/>
      <c r="AH148" s="24"/>
      <c r="AI148" s="24"/>
      <c r="AJ148" s="24"/>
      <c r="AK148" s="44"/>
      <c r="AL148" s="22"/>
      <c r="AM148" s="24"/>
      <c r="AN148" s="24"/>
      <c r="AO148" s="24"/>
    </row>
    <row r="149">
      <c r="B149" s="42" t="s">
        <v>1449</v>
      </c>
      <c r="C149" s="43" t="s">
        <v>1450</v>
      </c>
      <c r="E149" s="24"/>
      <c r="F149" s="44"/>
      <c r="G149" s="22" t="s">
        <v>14</v>
      </c>
      <c r="H149" s="24"/>
      <c r="I149" s="24"/>
      <c r="J149" s="44"/>
      <c r="K149" s="22" t="s">
        <v>145</v>
      </c>
      <c r="L149" s="24"/>
      <c r="M149" s="24"/>
      <c r="N149" s="24"/>
      <c r="O149" s="24"/>
      <c r="P149" s="44"/>
      <c r="Q149" s="22"/>
      <c r="R149" s="24"/>
      <c r="S149" s="24"/>
      <c r="T149" s="24"/>
      <c r="U149" s="24"/>
      <c r="V149" s="44"/>
      <c r="W149" s="22"/>
      <c r="X149" s="24"/>
      <c r="Y149" s="24"/>
      <c r="Z149" s="24"/>
      <c r="AA149" s="44"/>
      <c r="AB149" s="22"/>
      <c r="AC149" s="24"/>
      <c r="AD149" s="24"/>
      <c r="AE149" s="24"/>
      <c r="AF149" s="44"/>
      <c r="AG149" s="22"/>
      <c r="AH149" s="24"/>
      <c r="AI149" s="24"/>
      <c r="AJ149" s="24"/>
      <c r="AK149" s="44"/>
      <c r="AL149" s="22"/>
      <c r="AM149" s="24"/>
      <c r="AN149" s="24"/>
      <c r="AO149" s="24"/>
    </row>
    <row r="150">
      <c r="B150" s="42" t="s">
        <v>1454</v>
      </c>
      <c r="C150" s="43" t="s">
        <v>1455</v>
      </c>
      <c r="E150" s="24"/>
      <c r="F150" s="44"/>
      <c r="G150" s="22" t="s">
        <v>14</v>
      </c>
      <c r="H150" s="24"/>
      <c r="I150" s="24"/>
      <c r="J150" s="44"/>
      <c r="K150" s="22" t="s">
        <v>212</v>
      </c>
      <c r="L150" s="30" t="str">
        <f>HYPERLINK("https://www.youtube.com/watch?v=4BV738WoNp4","SUN")</f>
        <v>SUN</v>
      </c>
      <c r="M150" s="24"/>
      <c r="N150" s="24"/>
      <c r="O150" s="24"/>
      <c r="P150" s="44"/>
      <c r="Q150" s="22"/>
      <c r="R150" s="24"/>
      <c r="S150" s="24"/>
      <c r="T150" s="24"/>
      <c r="U150" s="24"/>
      <c r="V150" s="44"/>
      <c r="W150" s="22"/>
      <c r="X150" s="24"/>
      <c r="Y150" s="24"/>
      <c r="Z150" s="24"/>
      <c r="AA150" s="44"/>
      <c r="AB150" s="22"/>
      <c r="AC150" s="24"/>
      <c r="AD150" s="24"/>
      <c r="AE150" s="24"/>
      <c r="AF150" s="44"/>
      <c r="AG150" s="22"/>
      <c r="AH150" s="24"/>
      <c r="AI150" s="24"/>
      <c r="AJ150" s="24"/>
      <c r="AK150" s="44"/>
      <c r="AL150" s="22"/>
      <c r="AM150" s="24"/>
      <c r="AN150" s="24"/>
      <c r="AO150" s="24"/>
    </row>
    <row r="151">
      <c r="B151" s="42" t="s">
        <v>1461</v>
      </c>
      <c r="C151" s="43" t="s">
        <v>1462</v>
      </c>
      <c r="E151" s="24"/>
      <c r="F151" s="44"/>
      <c r="G151" s="22" t="s">
        <v>14</v>
      </c>
      <c r="H151" s="24"/>
      <c r="I151" s="24"/>
      <c r="J151" s="44"/>
      <c r="K151" s="22" t="s">
        <v>587</v>
      </c>
      <c r="L151" s="24"/>
      <c r="M151" s="24"/>
      <c r="N151" s="24"/>
      <c r="O151" s="24"/>
      <c r="P151" s="44"/>
      <c r="Q151" s="22" t="s">
        <v>1463</v>
      </c>
      <c r="R151" s="24"/>
      <c r="S151" s="24"/>
      <c r="T151" s="24"/>
      <c r="U151" s="24"/>
      <c r="V151" s="44"/>
      <c r="W151" s="22"/>
      <c r="X151" s="24"/>
      <c r="Y151" s="24"/>
      <c r="Z151" s="24"/>
      <c r="AA151" s="44"/>
      <c r="AB151" s="22"/>
      <c r="AC151" s="24"/>
      <c r="AD151" s="24"/>
      <c r="AE151" s="24"/>
      <c r="AF151" s="44"/>
      <c r="AG151" s="22"/>
      <c r="AH151" s="24"/>
      <c r="AI151" s="24"/>
      <c r="AJ151" s="24"/>
      <c r="AK151" s="44"/>
      <c r="AL151" s="22"/>
      <c r="AM151" s="24"/>
      <c r="AN151" s="24"/>
      <c r="AO151" s="24"/>
    </row>
    <row r="152">
      <c r="B152" s="42" t="s">
        <v>1464</v>
      </c>
      <c r="C152" s="43" t="s">
        <v>1465</v>
      </c>
      <c r="E152" s="24"/>
      <c r="F152" s="44"/>
      <c r="G152" s="22" t="s">
        <v>14</v>
      </c>
      <c r="H152" s="30" t="str">
        <f>HYPERLINK("https://www.youtube.com/watch?v=ER-QuE3cCE8","MOL")</f>
        <v>MOL</v>
      </c>
      <c r="I152" s="24"/>
      <c r="J152" s="50"/>
      <c r="K152" s="22" t="s">
        <v>423</v>
      </c>
      <c r="L152" s="24"/>
      <c r="M152" s="24"/>
      <c r="N152" s="24"/>
      <c r="O152" s="24"/>
      <c r="P152" s="44"/>
      <c r="Q152" s="22" t="s">
        <v>319</v>
      </c>
      <c r="R152" s="24"/>
      <c r="S152" s="24"/>
      <c r="T152" s="24"/>
      <c r="U152" s="24"/>
      <c r="V152" s="44"/>
      <c r="W152" s="22" t="s">
        <v>345</v>
      </c>
      <c r="X152" s="24"/>
      <c r="Y152" s="24"/>
      <c r="Z152" s="24"/>
      <c r="AA152" s="44"/>
      <c r="AB152" s="22" t="s">
        <v>353</v>
      </c>
      <c r="AC152" s="30" t="str">
        <f>HYPERLINK("https://www.youtube.com/watch?v=a042_IwGMH8","HGB")</f>
        <v>HGB</v>
      </c>
      <c r="AD152" s="24"/>
      <c r="AE152" s="24"/>
      <c r="AF152" s="44"/>
      <c r="AG152" s="22"/>
      <c r="AH152" s="24"/>
      <c r="AI152" s="24"/>
      <c r="AJ152" s="24"/>
      <c r="AK152" s="44"/>
      <c r="AL152" s="22"/>
      <c r="AM152" s="24"/>
      <c r="AN152" s="24"/>
      <c r="AO152" s="24"/>
    </row>
    <row r="153">
      <c r="A153" s="41" t="s">
        <v>743</v>
      </c>
      <c r="B153" s="42" t="s">
        <v>1474</v>
      </c>
      <c r="C153" s="43" t="s">
        <v>1475</v>
      </c>
      <c r="D153" s="22" t="s">
        <v>133</v>
      </c>
      <c r="E153" s="24"/>
      <c r="F153" s="44"/>
      <c r="G153" s="22" t="s">
        <v>14</v>
      </c>
      <c r="H153" s="24"/>
      <c r="I153" s="24"/>
      <c r="J153" s="44"/>
      <c r="K153" s="22" t="s">
        <v>145</v>
      </c>
      <c r="L153" s="30" t="str">
        <f>HYPERLINK("https://www.youtube.com/watch?v=zW7LP2OP4zs","SUN")</f>
        <v>SUN</v>
      </c>
      <c r="M153" s="24"/>
      <c r="N153" s="24"/>
      <c r="O153" s="24"/>
      <c r="P153" s="44"/>
      <c r="Q153" s="22"/>
      <c r="R153" s="24"/>
      <c r="S153" s="24"/>
      <c r="T153" s="24"/>
      <c r="U153" s="24"/>
      <c r="V153" s="44"/>
      <c r="W153" s="22"/>
      <c r="X153" s="24"/>
      <c r="Y153" s="24"/>
      <c r="Z153" s="24"/>
      <c r="AA153" s="44"/>
      <c r="AB153" s="22"/>
      <c r="AC153" s="24"/>
      <c r="AD153" s="24"/>
      <c r="AE153" s="24"/>
      <c r="AF153" s="44"/>
      <c r="AG153" s="22"/>
      <c r="AH153" s="24"/>
      <c r="AI153" s="24"/>
      <c r="AJ153" s="24"/>
      <c r="AK153" s="44"/>
      <c r="AL153" s="22"/>
      <c r="AM153" s="24"/>
      <c r="AN153" s="24"/>
      <c r="AO153" s="24"/>
    </row>
    <row r="154">
      <c r="B154" s="42" t="s">
        <v>1480</v>
      </c>
      <c r="C154" s="43" t="s">
        <v>1481</v>
      </c>
      <c r="E154" s="24"/>
      <c r="F154" s="44"/>
      <c r="G154" s="22" t="s">
        <v>14</v>
      </c>
      <c r="H154" s="24"/>
      <c r="I154" s="24"/>
      <c r="J154" s="44"/>
      <c r="K154" s="22" t="s">
        <v>423</v>
      </c>
      <c r="L154" s="30" t="str">
        <f>HYPERLINK("https://www.youtube.com/watch?v=zdVcUU3ImGA","SUN")</f>
        <v>SUN</v>
      </c>
      <c r="M154" s="24"/>
      <c r="N154" s="24"/>
      <c r="O154" s="24"/>
      <c r="P154" s="44"/>
      <c r="Q154" s="22"/>
      <c r="R154" s="24"/>
      <c r="S154" s="24"/>
      <c r="T154" s="24"/>
      <c r="U154" s="24"/>
      <c r="V154" s="44"/>
      <c r="W154" s="22"/>
      <c r="X154" s="24"/>
      <c r="Y154" s="24"/>
      <c r="Z154" s="24"/>
      <c r="AA154" s="44"/>
      <c r="AB154" s="22"/>
      <c r="AC154" s="24"/>
      <c r="AD154" s="24"/>
      <c r="AE154" s="24"/>
      <c r="AF154" s="44"/>
      <c r="AG154" s="22"/>
      <c r="AH154" s="24"/>
      <c r="AI154" s="24"/>
      <c r="AJ154" s="24"/>
      <c r="AK154" s="44"/>
      <c r="AL154" s="22"/>
      <c r="AM154" s="24"/>
      <c r="AN154" s="24"/>
      <c r="AO154" s="24"/>
    </row>
    <row r="155">
      <c r="B155" s="42" t="s">
        <v>1482</v>
      </c>
      <c r="C155" s="43" t="s">
        <v>1483</v>
      </c>
      <c r="E155" s="24"/>
      <c r="F155" s="44"/>
      <c r="G155" s="22" t="s">
        <v>14</v>
      </c>
      <c r="H155" s="24"/>
      <c r="I155" s="24"/>
      <c r="J155" s="44"/>
      <c r="K155" s="22" t="s">
        <v>145</v>
      </c>
      <c r="L155" s="24"/>
      <c r="M155" s="24"/>
      <c r="N155" s="24"/>
      <c r="O155" s="24"/>
      <c r="P155" s="44"/>
      <c r="Q155" s="22"/>
      <c r="R155" s="24"/>
      <c r="S155" s="24"/>
      <c r="T155" s="24"/>
      <c r="U155" s="24"/>
      <c r="V155" s="44"/>
      <c r="W155" s="22"/>
      <c r="X155" s="24"/>
      <c r="Y155" s="24"/>
      <c r="Z155" s="24"/>
      <c r="AA155" s="44"/>
      <c r="AB155" s="22"/>
      <c r="AC155" s="24"/>
      <c r="AD155" s="24"/>
      <c r="AE155" s="24"/>
      <c r="AF155" s="44"/>
      <c r="AG155" s="22"/>
      <c r="AH155" s="24"/>
      <c r="AI155" s="24"/>
      <c r="AJ155" s="24"/>
      <c r="AK155" s="44"/>
      <c r="AL155" s="22"/>
      <c r="AM155" s="24"/>
      <c r="AN155" s="24"/>
      <c r="AO155" s="24"/>
    </row>
    <row r="156">
      <c r="B156" s="42" t="s">
        <v>1489</v>
      </c>
      <c r="C156" s="43" t="s">
        <v>1490</v>
      </c>
      <c r="E156" s="24"/>
      <c r="F156" s="44"/>
      <c r="G156" s="22" t="s">
        <v>14</v>
      </c>
      <c r="H156" s="24"/>
      <c r="I156" s="24"/>
      <c r="J156" s="44"/>
      <c r="K156" s="22" t="s">
        <v>145</v>
      </c>
      <c r="L156" s="24"/>
      <c r="M156" s="24"/>
      <c r="N156" s="24"/>
      <c r="O156" s="24"/>
      <c r="P156" s="44"/>
      <c r="Q156" s="22" t="s">
        <v>1491</v>
      </c>
      <c r="R156" s="30" t="str">
        <f>HYPERLINK("https://www.youtube.com/watch?v=A_BZrw9CLcw","SUN")</f>
        <v>SUN</v>
      </c>
      <c r="S156" s="24"/>
      <c r="T156" s="24"/>
      <c r="U156" s="24"/>
      <c r="V156" s="44"/>
      <c r="W156" s="22"/>
      <c r="X156" s="24"/>
      <c r="Y156" s="24"/>
      <c r="Z156" s="24"/>
      <c r="AA156" s="44"/>
      <c r="AB156" s="22"/>
      <c r="AC156" s="24"/>
      <c r="AD156" s="24"/>
      <c r="AE156" s="24"/>
      <c r="AF156" s="44"/>
      <c r="AG156" s="22"/>
      <c r="AH156" s="24"/>
      <c r="AI156" s="24"/>
      <c r="AJ156" s="24"/>
      <c r="AK156" s="44"/>
      <c r="AL156" s="22"/>
      <c r="AM156" s="24"/>
      <c r="AN156" s="24"/>
      <c r="AO156" s="24"/>
    </row>
    <row r="157">
      <c r="B157" s="42" t="s">
        <v>1494</v>
      </c>
      <c r="C157" s="43" t="s">
        <v>1495</v>
      </c>
      <c r="E157" s="24"/>
      <c r="F157" s="44"/>
      <c r="G157" s="22" t="s">
        <v>14</v>
      </c>
      <c r="H157" s="24"/>
      <c r="I157" s="24"/>
      <c r="J157" s="44"/>
      <c r="K157" s="22" t="s">
        <v>249</v>
      </c>
      <c r="L157" s="24"/>
      <c r="M157" s="24"/>
      <c r="N157" s="24"/>
      <c r="O157" s="24"/>
      <c r="P157" s="44"/>
      <c r="Q157" s="22"/>
      <c r="R157" s="24"/>
      <c r="S157" s="24"/>
      <c r="T157" s="24"/>
      <c r="U157" s="24"/>
      <c r="V157" s="44"/>
      <c r="W157" s="22"/>
      <c r="X157" s="24"/>
      <c r="Y157" s="24"/>
      <c r="Z157" s="24"/>
      <c r="AA157" s="44"/>
      <c r="AB157" s="22"/>
      <c r="AC157" s="24"/>
      <c r="AD157" s="24"/>
      <c r="AE157" s="24"/>
      <c r="AF157" s="44"/>
      <c r="AG157" s="22"/>
      <c r="AH157" s="24"/>
      <c r="AI157" s="24"/>
      <c r="AJ157" s="24"/>
      <c r="AK157" s="44"/>
      <c r="AL157" s="22"/>
      <c r="AM157" s="24"/>
      <c r="AN157" s="24"/>
      <c r="AO157" s="24"/>
    </row>
    <row r="158">
      <c r="A158" s="41" t="s">
        <v>753</v>
      </c>
      <c r="B158" s="42" t="s">
        <v>1496</v>
      </c>
      <c r="C158" s="43" t="s">
        <v>1497</v>
      </c>
      <c r="D158" s="22" t="s">
        <v>133</v>
      </c>
      <c r="E158" s="24"/>
      <c r="F158" s="44"/>
      <c r="G158" s="22" t="s">
        <v>14</v>
      </c>
      <c r="H158" s="24"/>
      <c r="I158" s="24"/>
      <c r="J158" s="44"/>
      <c r="K158" s="22" t="s">
        <v>145</v>
      </c>
      <c r="L158" s="24"/>
      <c r="M158" s="24"/>
      <c r="N158" s="24"/>
      <c r="O158" s="24"/>
      <c r="P158" s="44"/>
      <c r="Q158" s="22"/>
      <c r="R158" s="24"/>
      <c r="S158" s="24"/>
      <c r="T158" s="24"/>
      <c r="U158" s="24"/>
      <c r="V158" s="44"/>
      <c r="W158" s="22"/>
      <c r="X158" s="24"/>
      <c r="Y158" s="24"/>
      <c r="Z158" s="24"/>
      <c r="AA158" s="44"/>
      <c r="AB158" s="22"/>
      <c r="AC158" s="24"/>
      <c r="AD158" s="24"/>
      <c r="AE158" s="24"/>
      <c r="AF158" s="44"/>
      <c r="AG158" s="22"/>
      <c r="AH158" s="24"/>
      <c r="AI158" s="24"/>
      <c r="AJ158" s="24"/>
      <c r="AK158" s="44"/>
      <c r="AL158" s="22"/>
      <c r="AM158" s="24"/>
      <c r="AN158" s="24"/>
      <c r="AO158" s="24"/>
    </row>
    <row r="159">
      <c r="B159" s="42" t="s">
        <v>1501</v>
      </c>
      <c r="C159" s="43" t="s">
        <v>1502</v>
      </c>
      <c r="E159" s="24"/>
      <c r="F159" s="44"/>
      <c r="G159" s="22" t="s">
        <v>14</v>
      </c>
      <c r="H159" s="24"/>
      <c r="I159" s="24"/>
      <c r="J159" s="44"/>
      <c r="K159" s="22" t="s">
        <v>1503</v>
      </c>
      <c r="L159" s="24"/>
      <c r="M159" s="24"/>
      <c r="N159" s="24"/>
      <c r="O159" s="24"/>
      <c r="P159" s="44"/>
      <c r="Q159" s="22" t="s">
        <v>575</v>
      </c>
      <c r="R159" s="24"/>
      <c r="S159" s="24"/>
      <c r="T159" s="24"/>
      <c r="U159" s="24"/>
      <c r="V159" s="44"/>
      <c r="W159" s="22"/>
      <c r="X159" s="24"/>
      <c r="Y159" s="24"/>
      <c r="Z159" s="24"/>
      <c r="AA159" s="44"/>
      <c r="AB159" s="22"/>
      <c r="AC159" s="24"/>
      <c r="AD159" s="24"/>
      <c r="AE159" s="24"/>
      <c r="AF159" s="44"/>
      <c r="AG159" s="22"/>
      <c r="AH159" s="24"/>
      <c r="AI159" s="24"/>
      <c r="AJ159" s="24"/>
      <c r="AK159" s="44"/>
      <c r="AL159" s="22"/>
      <c r="AM159" s="24"/>
      <c r="AN159" s="24"/>
      <c r="AO159" s="24"/>
    </row>
    <row r="160">
      <c r="B160" s="42" t="s">
        <v>1507</v>
      </c>
      <c r="C160" s="43" t="s">
        <v>1508</v>
      </c>
      <c r="E160" s="24"/>
      <c r="F160" s="44"/>
      <c r="G160" s="22" t="s">
        <v>14</v>
      </c>
      <c r="H160" s="24"/>
      <c r="I160" s="24"/>
      <c r="J160" s="44"/>
      <c r="K160" s="22" t="s">
        <v>249</v>
      </c>
      <c r="L160" s="24"/>
      <c r="M160" s="24"/>
      <c r="N160" s="24"/>
      <c r="O160" s="24"/>
      <c r="P160" s="44"/>
      <c r="Q160" s="22" t="s">
        <v>318</v>
      </c>
      <c r="R160" s="24"/>
      <c r="S160" s="24"/>
      <c r="T160" s="24"/>
      <c r="U160" s="24"/>
      <c r="V160" s="44"/>
      <c r="W160" s="22" t="s">
        <v>319</v>
      </c>
      <c r="X160" s="24"/>
      <c r="Y160" s="24"/>
      <c r="Z160" s="24"/>
      <c r="AA160" s="44"/>
      <c r="AB160" s="22"/>
      <c r="AC160" s="24"/>
      <c r="AD160" s="24"/>
      <c r="AE160" s="24"/>
      <c r="AF160" s="44"/>
      <c r="AG160" s="22"/>
      <c r="AH160" s="24"/>
      <c r="AI160" s="24"/>
      <c r="AJ160" s="24"/>
      <c r="AK160" s="44"/>
      <c r="AL160" s="22"/>
      <c r="AM160" s="24"/>
      <c r="AN160" s="24"/>
      <c r="AO160" s="24"/>
    </row>
    <row r="161">
      <c r="B161" s="42" t="s">
        <v>1511</v>
      </c>
      <c r="C161" s="43" t="s">
        <v>1512</v>
      </c>
      <c r="E161" s="24"/>
      <c r="F161" s="44"/>
      <c r="G161" s="22" t="s">
        <v>14</v>
      </c>
      <c r="H161" s="24"/>
      <c r="I161" s="24"/>
      <c r="J161" s="44"/>
      <c r="K161" s="22" t="s">
        <v>145</v>
      </c>
      <c r="L161" s="24"/>
      <c r="M161" s="24"/>
      <c r="N161" s="24"/>
      <c r="O161" s="24"/>
      <c r="P161" s="44"/>
      <c r="Q161" s="22"/>
      <c r="R161" s="24"/>
      <c r="S161" s="24"/>
      <c r="T161" s="24"/>
      <c r="U161" s="24"/>
      <c r="V161" s="44"/>
      <c r="W161" s="22"/>
      <c r="X161" s="24"/>
      <c r="Y161" s="24"/>
      <c r="Z161" s="24"/>
      <c r="AA161" s="44"/>
      <c r="AB161" s="22"/>
      <c r="AC161" s="24"/>
      <c r="AD161" s="24"/>
      <c r="AE161" s="24"/>
      <c r="AF161" s="44"/>
      <c r="AG161" s="22"/>
      <c r="AH161" s="24"/>
      <c r="AI161" s="24"/>
      <c r="AJ161" s="24"/>
      <c r="AK161" s="44"/>
      <c r="AL161" s="22"/>
      <c r="AM161" s="24"/>
      <c r="AN161" s="24"/>
      <c r="AO161" s="24"/>
    </row>
    <row r="162">
      <c r="B162" s="42" t="s">
        <v>1515</v>
      </c>
      <c r="C162" s="43" t="s">
        <v>1516</v>
      </c>
      <c r="E162" s="24"/>
      <c r="F162" s="44"/>
      <c r="G162" s="22" t="s">
        <v>14</v>
      </c>
      <c r="H162" s="24"/>
      <c r="I162" s="24"/>
      <c r="J162" s="44"/>
      <c r="K162" s="22" t="s">
        <v>145</v>
      </c>
      <c r="L162" s="24"/>
      <c r="M162" s="24"/>
      <c r="N162" s="24"/>
      <c r="O162" s="24"/>
      <c r="P162" s="44"/>
      <c r="Q162" s="22" t="s">
        <v>353</v>
      </c>
      <c r="R162" s="24"/>
      <c r="S162" s="24"/>
      <c r="T162" s="24"/>
      <c r="U162" s="24"/>
      <c r="V162" s="44"/>
      <c r="W162" s="22"/>
      <c r="X162" s="24"/>
      <c r="Y162" s="24"/>
      <c r="Z162" s="24"/>
      <c r="AA162" s="44"/>
      <c r="AB162" s="22"/>
      <c r="AC162" s="24"/>
      <c r="AD162" s="24"/>
      <c r="AE162" s="24"/>
      <c r="AF162" s="44"/>
      <c r="AG162" s="22"/>
      <c r="AH162" s="24"/>
      <c r="AI162" s="24"/>
      <c r="AJ162" s="24"/>
      <c r="AK162" s="44"/>
      <c r="AL162" s="22"/>
      <c r="AM162" s="24"/>
      <c r="AN162" s="24"/>
      <c r="AO162" s="24"/>
    </row>
    <row r="163">
      <c r="A163" s="41" t="s">
        <v>763</v>
      </c>
      <c r="B163" s="42" t="s">
        <v>1517</v>
      </c>
      <c r="C163" s="43" t="s">
        <v>1518</v>
      </c>
      <c r="D163" s="22" t="s">
        <v>133</v>
      </c>
      <c r="E163" s="24"/>
      <c r="F163" s="44"/>
      <c r="G163" s="22" t="s">
        <v>14</v>
      </c>
      <c r="H163" s="24"/>
      <c r="I163" s="24"/>
      <c r="J163" s="44"/>
      <c r="K163" s="22" t="s">
        <v>1519</v>
      </c>
      <c r="L163" s="24"/>
      <c r="M163" s="24"/>
      <c r="N163" s="24"/>
      <c r="O163" s="24"/>
      <c r="P163" s="44"/>
      <c r="Q163" s="22" t="s">
        <v>318</v>
      </c>
      <c r="R163" s="24"/>
      <c r="S163" s="24"/>
      <c r="T163" s="24"/>
      <c r="U163" s="24"/>
      <c r="V163" s="44"/>
      <c r="W163" s="22" t="s">
        <v>345</v>
      </c>
      <c r="X163" s="24"/>
      <c r="Y163" s="24"/>
      <c r="Z163" s="24"/>
      <c r="AA163" s="44"/>
      <c r="AB163" s="22" t="s">
        <v>348</v>
      </c>
      <c r="AC163" s="24"/>
      <c r="AD163" s="24"/>
      <c r="AE163" s="24"/>
      <c r="AF163" s="44"/>
      <c r="AG163" s="22" t="s">
        <v>353</v>
      </c>
      <c r="AH163" s="24"/>
      <c r="AI163" s="24"/>
      <c r="AJ163" s="24"/>
      <c r="AK163" s="44"/>
      <c r="AL163" s="22" t="s">
        <v>396</v>
      </c>
      <c r="AM163" s="24"/>
      <c r="AN163" s="24"/>
      <c r="AO163" s="24"/>
    </row>
    <row r="164">
      <c r="B164" s="42" t="s">
        <v>1523</v>
      </c>
      <c r="C164" s="43" t="s">
        <v>1524</v>
      </c>
      <c r="E164" s="24"/>
      <c r="F164" s="44"/>
      <c r="G164" s="22" t="s">
        <v>14</v>
      </c>
      <c r="H164" s="24"/>
      <c r="I164" s="24"/>
      <c r="J164" s="44"/>
      <c r="K164" s="22" t="s">
        <v>249</v>
      </c>
      <c r="L164" s="24"/>
      <c r="M164" s="24"/>
      <c r="N164" s="24"/>
      <c r="O164" s="24"/>
      <c r="P164" s="44"/>
      <c r="Q164" s="22"/>
      <c r="R164" s="24"/>
      <c r="S164" s="24"/>
      <c r="T164" s="24"/>
      <c r="U164" s="24"/>
      <c r="V164" s="44"/>
      <c r="W164" s="22"/>
      <c r="X164" s="24"/>
      <c r="Y164" s="24"/>
      <c r="Z164" s="24"/>
      <c r="AA164" s="44"/>
      <c r="AB164" s="22"/>
      <c r="AC164" s="24"/>
      <c r="AD164" s="24"/>
      <c r="AE164" s="24"/>
      <c r="AF164" s="44"/>
      <c r="AG164" s="22"/>
      <c r="AH164" s="24"/>
      <c r="AI164" s="24"/>
      <c r="AJ164" s="24"/>
      <c r="AK164" s="44"/>
      <c r="AL164" s="22"/>
      <c r="AM164" s="24"/>
      <c r="AN164" s="24"/>
      <c r="AO164" s="24"/>
    </row>
    <row r="165">
      <c r="B165" s="42" t="s">
        <v>1525</v>
      </c>
      <c r="C165" s="43" t="s">
        <v>1526</v>
      </c>
      <c r="E165" s="24"/>
      <c r="F165" s="44"/>
      <c r="G165" s="22" t="s">
        <v>14</v>
      </c>
      <c r="H165" s="30" t="str">
        <f>HYPERLINK("https://www.youtube.com/watch?v=x3SO1lERNEQ","SUN")</f>
        <v>SUN</v>
      </c>
      <c r="I165" s="24"/>
      <c r="J165" s="44"/>
      <c r="K165" s="22" t="s">
        <v>325</v>
      </c>
      <c r="M165" s="24"/>
      <c r="N165" s="24"/>
      <c r="O165" s="24"/>
      <c r="P165" s="44"/>
      <c r="Q165" s="22" t="s">
        <v>319</v>
      </c>
      <c r="R165" s="30" t="str">
        <f>HYPERLINK("https://www.youtube.com/watch?v=x3SO1lERNEQ","SUN")</f>
        <v>SUN</v>
      </c>
      <c r="S165" s="24"/>
      <c r="T165" s="24"/>
      <c r="U165" s="24"/>
      <c r="V165" s="44"/>
      <c r="W165" s="22"/>
      <c r="X165" s="24"/>
      <c r="Y165" s="24"/>
      <c r="Z165" s="24"/>
      <c r="AA165" s="44"/>
      <c r="AB165" s="22"/>
      <c r="AC165" s="24"/>
      <c r="AD165" s="24"/>
      <c r="AE165" s="24"/>
      <c r="AF165" s="44"/>
      <c r="AG165" s="22"/>
      <c r="AH165" s="24"/>
      <c r="AI165" s="24"/>
      <c r="AJ165" s="24"/>
      <c r="AK165" s="44"/>
      <c r="AL165" s="22"/>
      <c r="AM165" s="24"/>
      <c r="AN165" s="24"/>
      <c r="AO165" s="24"/>
    </row>
    <row r="166">
      <c r="B166" s="42" t="s">
        <v>1529</v>
      </c>
      <c r="C166" s="43" t="s">
        <v>1530</v>
      </c>
      <c r="E166" s="24"/>
      <c r="F166" s="44"/>
      <c r="G166" s="22" t="s">
        <v>14</v>
      </c>
      <c r="H166" s="24"/>
      <c r="I166" s="24"/>
      <c r="J166" s="44"/>
      <c r="K166" s="22" t="s">
        <v>249</v>
      </c>
      <c r="L166" s="24"/>
      <c r="M166" s="24"/>
      <c r="N166" s="24"/>
      <c r="O166" s="24"/>
      <c r="P166" s="44"/>
      <c r="Q166" s="22" t="s">
        <v>353</v>
      </c>
      <c r="R166" s="24"/>
      <c r="S166" s="24"/>
      <c r="T166" s="24"/>
      <c r="U166" s="24"/>
      <c r="V166" s="44"/>
      <c r="W166" s="22" t="s">
        <v>354</v>
      </c>
      <c r="X166" s="24"/>
      <c r="Y166" s="24"/>
      <c r="Z166" s="24"/>
      <c r="AA166" s="44"/>
      <c r="AB166" s="22" t="s">
        <v>307</v>
      </c>
      <c r="AC166" s="24"/>
      <c r="AD166" s="24"/>
      <c r="AE166" s="24"/>
      <c r="AF166" s="44"/>
      <c r="AG166" s="22"/>
      <c r="AH166" s="24"/>
      <c r="AI166" s="24"/>
      <c r="AJ166" s="24"/>
      <c r="AK166" s="44"/>
      <c r="AL166" s="22"/>
      <c r="AM166" s="24"/>
      <c r="AN166" s="24"/>
      <c r="AO166" s="24"/>
    </row>
    <row r="167">
      <c r="B167" s="42" t="s">
        <v>1535</v>
      </c>
      <c r="C167" s="43" t="s">
        <v>1537</v>
      </c>
      <c r="E167" s="24"/>
      <c r="F167" s="44"/>
      <c r="G167" s="22" t="s">
        <v>14</v>
      </c>
      <c r="H167" s="24"/>
      <c r="I167" s="24"/>
      <c r="J167" s="44"/>
      <c r="K167" s="22" t="s">
        <v>593</v>
      </c>
      <c r="L167" s="24"/>
      <c r="M167" s="24"/>
      <c r="N167" s="24"/>
      <c r="O167" s="24"/>
      <c r="P167" s="44"/>
      <c r="Q167" s="22" t="s">
        <v>604</v>
      </c>
      <c r="R167" s="24"/>
      <c r="S167" s="24"/>
      <c r="T167" s="24"/>
      <c r="U167" s="24"/>
      <c r="V167" s="44"/>
      <c r="W167" s="22"/>
      <c r="X167" s="24"/>
      <c r="Y167" s="24"/>
      <c r="Z167" s="24"/>
      <c r="AA167" s="44"/>
      <c r="AB167" s="22"/>
      <c r="AC167" s="24"/>
      <c r="AD167" s="24"/>
      <c r="AE167" s="24"/>
      <c r="AF167" s="44"/>
      <c r="AG167" s="22"/>
      <c r="AH167" s="24"/>
      <c r="AI167" s="24"/>
      <c r="AJ167" s="24"/>
      <c r="AK167" s="44"/>
      <c r="AL167" s="22"/>
      <c r="AM167" s="24"/>
      <c r="AN167" s="24"/>
      <c r="AO167" s="24"/>
    </row>
    <row r="168">
      <c r="A168" s="41" t="s">
        <v>775</v>
      </c>
      <c r="B168" s="42" t="s">
        <v>1541</v>
      </c>
      <c r="C168" s="43" t="s">
        <v>1542</v>
      </c>
      <c r="D168" s="22" t="s">
        <v>133</v>
      </c>
      <c r="E168" s="24"/>
      <c r="F168" s="44"/>
      <c r="G168" s="22" t="s">
        <v>14</v>
      </c>
      <c r="H168" s="24"/>
      <c r="I168" s="24"/>
      <c r="J168" s="44"/>
      <c r="K168" s="22" t="s">
        <v>145</v>
      </c>
      <c r="L168" s="24"/>
      <c r="M168" s="24"/>
      <c r="N168" s="24"/>
      <c r="O168" s="24"/>
      <c r="P168" s="44"/>
      <c r="Q168" s="22"/>
      <c r="R168" s="24"/>
      <c r="S168" s="24"/>
      <c r="T168" s="24"/>
      <c r="U168" s="24"/>
      <c r="V168" s="44"/>
      <c r="W168" s="22"/>
      <c r="X168" s="24"/>
      <c r="Y168" s="24"/>
      <c r="Z168" s="24"/>
      <c r="AA168" s="44"/>
      <c r="AB168" s="22"/>
      <c r="AC168" s="24"/>
      <c r="AD168" s="24"/>
      <c r="AE168" s="24"/>
      <c r="AF168" s="44"/>
      <c r="AG168" s="22"/>
      <c r="AH168" s="24"/>
      <c r="AI168" s="24"/>
      <c r="AJ168" s="24"/>
      <c r="AK168" s="44"/>
      <c r="AL168" s="22"/>
      <c r="AM168" s="24"/>
      <c r="AN168" s="24"/>
      <c r="AO168" s="24"/>
    </row>
    <row r="169">
      <c r="B169" s="42" t="s">
        <v>1548</v>
      </c>
      <c r="C169" s="43" t="s">
        <v>1549</v>
      </c>
      <c r="E169" s="24"/>
      <c r="F169" s="44"/>
      <c r="G169" s="22" t="s">
        <v>14</v>
      </c>
      <c r="H169" s="24"/>
      <c r="I169" s="24"/>
      <c r="J169" s="44"/>
      <c r="K169" s="22" t="s">
        <v>145</v>
      </c>
      <c r="L169" s="24"/>
      <c r="M169" s="24"/>
      <c r="N169" s="24"/>
      <c r="O169" s="24"/>
      <c r="P169" s="44"/>
      <c r="Q169" s="22"/>
      <c r="R169" s="24"/>
      <c r="S169" s="24"/>
      <c r="T169" s="24"/>
      <c r="U169" s="24"/>
      <c r="V169" s="44"/>
      <c r="W169" s="22"/>
      <c r="X169" s="24"/>
      <c r="Y169" s="24"/>
      <c r="Z169" s="24"/>
      <c r="AA169" s="44"/>
      <c r="AB169" s="22"/>
      <c r="AC169" s="24"/>
      <c r="AD169" s="24"/>
      <c r="AE169" s="24"/>
      <c r="AF169" s="44"/>
      <c r="AG169" s="22"/>
      <c r="AH169" s="24"/>
      <c r="AI169" s="24"/>
      <c r="AJ169" s="24"/>
      <c r="AK169" s="44"/>
      <c r="AL169" s="22"/>
      <c r="AM169" s="24"/>
      <c r="AN169" s="24"/>
      <c r="AO169" s="24"/>
    </row>
    <row r="170">
      <c r="B170" s="42" t="s">
        <v>1552</v>
      </c>
      <c r="C170" s="43" t="s">
        <v>1553</v>
      </c>
      <c r="E170" s="24"/>
      <c r="F170" s="44"/>
      <c r="G170" s="22" t="s">
        <v>14</v>
      </c>
      <c r="H170" s="24"/>
      <c r="I170" s="24"/>
      <c r="J170" s="44"/>
      <c r="K170" s="22" t="s">
        <v>249</v>
      </c>
      <c r="L170" s="24"/>
      <c r="M170" s="24"/>
      <c r="N170" s="24"/>
      <c r="O170" s="24"/>
      <c r="P170" s="44"/>
      <c r="Q170" s="22" t="s">
        <v>353</v>
      </c>
      <c r="R170" s="24"/>
      <c r="S170" s="24"/>
      <c r="T170" s="24"/>
      <c r="U170" s="24"/>
      <c r="V170" s="44"/>
      <c r="W170" s="22"/>
      <c r="X170" s="24"/>
      <c r="Y170" s="24"/>
      <c r="Z170" s="24"/>
      <c r="AA170" s="44"/>
      <c r="AB170" s="22"/>
      <c r="AC170" s="24"/>
      <c r="AD170" s="24"/>
      <c r="AE170" s="24"/>
      <c r="AF170" s="44"/>
      <c r="AG170" s="22"/>
      <c r="AH170" s="24"/>
      <c r="AI170" s="24"/>
      <c r="AJ170" s="24"/>
      <c r="AK170" s="44"/>
      <c r="AL170" s="22"/>
      <c r="AM170" s="24"/>
      <c r="AN170" s="24"/>
      <c r="AO170" s="24"/>
    </row>
    <row r="171">
      <c r="B171" s="42" t="s">
        <v>1556</v>
      </c>
      <c r="C171" s="43" t="s">
        <v>1557</v>
      </c>
      <c r="E171" s="24"/>
      <c r="F171" s="44"/>
      <c r="G171" s="22" t="s">
        <v>14</v>
      </c>
      <c r="H171" s="24"/>
      <c r="I171" s="24"/>
      <c r="J171" s="44"/>
      <c r="K171" s="22" t="s">
        <v>335</v>
      </c>
      <c r="L171" s="24"/>
      <c r="M171" s="24"/>
      <c r="N171" s="24"/>
      <c r="O171" s="24"/>
      <c r="P171" s="44"/>
      <c r="Q171" s="22" t="s">
        <v>354</v>
      </c>
      <c r="R171" s="24"/>
      <c r="S171" s="24"/>
      <c r="T171" s="24"/>
      <c r="U171" s="24"/>
      <c r="V171" s="44"/>
      <c r="W171" s="22"/>
      <c r="X171" s="24"/>
      <c r="Y171" s="24"/>
      <c r="Z171" s="24"/>
      <c r="AA171" s="44"/>
      <c r="AB171" s="22"/>
      <c r="AC171" s="24"/>
      <c r="AD171" s="24"/>
      <c r="AE171" s="24"/>
      <c r="AF171" s="44"/>
      <c r="AG171" s="22"/>
      <c r="AH171" s="24"/>
      <c r="AI171" s="24"/>
      <c r="AJ171" s="24"/>
      <c r="AK171" s="44"/>
      <c r="AL171" s="22"/>
      <c r="AM171" s="24"/>
      <c r="AN171" s="24"/>
      <c r="AO171" s="24"/>
    </row>
    <row r="172">
      <c r="B172" s="42" t="s">
        <v>1561</v>
      </c>
      <c r="C172" s="43" t="s">
        <v>1562</v>
      </c>
      <c r="E172" s="24"/>
      <c r="F172" s="44"/>
      <c r="G172" s="22" t="s">
        <v>14</v>
      </c>
      <c r="H172" s="24"/>
      <c r="I172" s="24"/>
      <c r="J172" s="44"/>
      <c r="K172" s="22" t="s">
        <v>593</v>
      </c>
      <c r="L172" s="24"/>
      <c r="M172" s="24"/>
      <c r="N172" s="24"/>
      <c r="O172" s="24"/>
      <c r="P172" s="44"/>
      <c r="Q172" s="22"/>
      <c r="R172" s="24"/>
      <c r="S172" s="24"/>
      <c r="T172" s="24"/>
      <c r="U172" s="24"/>
      <c r="V172" s="44"/>
      <c r="W172" s="22"/>
      <c r="X172" s="24"/>
      <c r="Y172" s="24"/>
      <c r="Z172" s="24"/>
      <c r="AA172" s="44"/>
      <c r="AB172" s="22"/>
      <c r="AC172" s="24"/>
      <c r="AD172" s="24"/>
      <c r="AE172" s="24"/>
      <c r="AF172" s="44"/>
      <c r="AG172" s="22"/>
      <c r="AH172" s="24"/>
      <c r="AI172" s="24"/>
      <c r="AJ172" s="24"/>
      <c r="AK172" s="44"/>
      <c r="AL172" s="22"/>
      <c r="AM172" s="24"/>
      <c r="AN172" s="24"/>
      <c r="AO172" s="24"/>
    </row>
    <row r="173">
      <c r="A173" s="41" t="s">
        <v>789</v>
      </c>
      <c r="B173" s="42" t="s">
        <v>1567</v>
      </c>
      <c r="C173" s="43" t="s">
        <v>1568</v>
      </c>
      <c r="D173" s="22" t="s">
        <v>133</v>
      </c>
      <c r="E173" s="24"/>
      <c r="F173" s="44"/>
      <c r="G173" s="22" t="s">
        <v>14</v>
      </c>
      <c r="H173" s="30" t="str">
        <f>HYPERLINK("https://youtu.be/rQtzSBPjc8g","SYS")</f>
        <v>SYS</v>
      </c>
      <c r="I173" s="24"/>
      <c r="J173" s="44"/>
      <c r="K173" s="22" t="s">
        <v>1573</v>
      </c>
      <c r="L173" s="24"/>
      <c r="M173" s="24"/>
      <c r="N173" s="24"/>
      <c r="O173" s="24"/>
      <c r="P173" s="44"/>
      <c r="Q173" s="22" t="s">
        <v>319</v>
      </c>
      <c r="R173" s="24"/>
      <c r="S173" s="24"/>
      <c r="T173" s="24"/>
      <c r="U173" s="24"/>
      <c r="V173" s="44"/>
      <c r="W173" s="22" t="s">
        <v>318</v>
      </c>
      <c r="X173" s="24"/>
      <c r="Y173" s="24"/>
      <c r="Z173" s="24"/>
      <c r="AA173" s="44"/>
      <c r="AB173" s="22"/>
      <c r="AC173" s="24"/>
      <c r="AD173" s="24"/>
      <c r="AE173" s="24"/>
      <c r="AF173" s="44"/>
      <c r="AG173" s="22"/>
      <c r="AH173" s="24"/>
      <c r="AI173" s="24"/>
      <c r="AJ173" s="24"/>
      <c r="AK173" s="44"/>
      <c r="AL173" s="22"/>
      <c r="AM173" s="24"/>
      <c r="AN173" s="24"/>
      <c r="AO173" s="24"/>
    </row>
    <row r="174">
      <c r="B174" s="42" t="s">
        <v>1577</v>
      </c>
      <c r="C174" s="43" t="s">
        <v>1578</v>
      </c>
      <c r="E174" s="24"/>
      <c r="F174" s="44"/>
      <c r="G174" s="22" t="s">
        <v>14</v>
      </c>
      <c r="H174" s="30" t="str">
        <f>HYPERLINK("https://youtu.be/rQtzSBPjc8g?t=24s","SYS")</f>
        <v>SYS</v>
      </c>
      <c r="I174" s="24"/>
      <c r="J174" s="44"/>
      <c r="K174" s="22" t="s">
        <v>249</v>
      </c>
      <c r="L174" s="24"/>
      <c r="M174" s="24"/>
      <c r="N174" s="24"/>
      <c r="O174" s="24"/>
      <c r="P174" s="44"/>
      <c r="Q174" s="22"/>
      <c r="R174" s="24"/>
      <c r="S174" s="24"/>
      <c r="T174" s="24"/>
      <c r="U174" s="24"/>
      <c r="V174" s="44"/>
      <c r="W174" s="22"/>
      <c r="X174" s="24"/>
      <c r="Y174" s="24"/>
      <c r="Z174" s="24"/>
      <c r="AA174" s="44"/>
      <c r="AB174" s="22"/>
      <c r="AC174" s="24"/>
      <c r="AD174" s="24"/>
      <c r="AE174" s="24"/>
      <c r="AF174" s="44"/>
      <c r="AG174" s="22"/>
      <c r="AH174" s="24"/>
      <c r="AI174" s="24"/>
      <c r="AJ174" s="24"/>
      <c r="AK174" s="44"/>
      <c r="AL174" s="22"/>
      <c r="AM174" s="24"/>
      <c r="AN174" s="24"/>
      <c r="AO174" s="24"/>
    </row>
    <row r="175">
      <c r="B175" s="42" t="s">
        <v>1584</v>
      </c>
      <c r="C175" s="43" t="s">
        <v>1585</v>
      </c>
      <c r="E175" s="24"/>
      <c r="F175" s="44"/>
      <c r="G175" s="22" t="s">
        <v>14</v>
      </c>
      <c r="H175" s="30" t="str">
        <f>HYPERLINK("https://youtu.be/rQtzSBPjc8g?t=44s","SYS")</f>
        <v>SYS</v>
      </c>
      <c r="I175" s="24"/>
      <c r="J175" s="44"/>
      <c r="K175" s="22" t="s">
        <v>249</v>
      </c>
      <c r="L175" s="24"/>
      <c r="M175" s="24"/>
      <c r="N175" s="24"/>
      <c r="O175" s="24"/>
      <c r="P175" s="44"/>
      <c r="Q175" s="22"/>
      <c r="R175" s="24"/>
      <c r="S175" s="24"/>
      <c r="T175" s="24"/>
      <c r="U175" s="24"/>
      <c r="V175" s="44"/>
      <c r="W175" s="22"/>
      <c r="X175" s="24"/>
      <c r="Y175" s="24"/>
      <c r="Z175" s="24"/>
      <c r="AA175" s="44"/>
      <c r="AB175" s="22"/>
      <c r="AC175" s="24"/>
      <c r="AD175" s="24"/>
      <c r="AE175" s="24"/>
      <c r="AF175" s="44"/>
      <c r="AG175" s="22"/>
      <c r="AH175" s="24"/>
      <c r="AI175" s="24"/>
      <c r="AJ175" s="24"/>
      <c r="AK175" s="44"/>
      <c r="AL175" s="22"/>
      <c r="AM175" s="24"/>
      <c r="AN175" s="24"/>
      <c r="AO175" s="24"/>
    </row>
    <row r="176">
      <c r="B176" s="42" t="s">
        <v>1590</v>
      </c>
      <c r="C176" s="43" t="s">
        <v>1591</v>
      </c>
      <c r="E176" s="24"/>
      <c r="F176" s="44"/>
      <c r="G176" s="22" t="s">
        <v>14</v>
      </c>
      <c r="H176" s="30" t="str">
        <f>HYPERLINK("https://youtu.be/rQtzSBPjc8g?t=1m19s","SYS")</f>
        <v>SYS</v>
      </c>
      <c r="I176" s="24"/>
      <c r="J176" s="44"/>
      <c r="K176" s="22" t="s">
        <v>556</v>
      </c>
      <c r="L176" s="24"/>
      <c r="M176" s="24"/>
      <c r="N176" s="24"/>
      <c r="O176" s="24"/>
      <c r="P176" s="44"/>
      <c r="Q176" s="22" t="s">
        <v>318</v>
      </c>
      <c r="R176" s="24"/>
      <c r="S176" s="24"/>
      <c r="T176" s="24"/>
      <c r="U176" s="24"/>
      <c r="V176" s="44"/>
      <c r="W176" s="22" t="s">
        <v>633</v>
      </c>
      <c r="X176" s="24"/>
      <c r="Y176" s="24"/>
      <c r="Z176" s="24"/>
      <c r="AA176" s="44"/>
      <c r="AB176" s="22"/>
      <c r="AC176" s="24"/>
      <c r="AD176" s="24"/>
      <c r="AE176" s="24"/>
      <c r="AF176" s="44"/>
      <c r="AG176" s="22"/>
      <c r="AH176" s="24"/>
      <c r="AI176" s="24"/>
      <c r="AJ176" s="24"/>
      <c r="AK176" s="44"/>
      <c r="AL176" s="22"/>
      <c r="AM176" s="24"/>
      <c r="AN176" s="24"/>
      <c r="AO176" s="24"/>
    </row>
    <row r="177">
      <c r="B177" s="42" t="s">
        <v>1595</v>
      </c>
      <c r="C177" s="43" t="s">
        <v>1596</v>
      </c>
      <c r="E177" s="24"/>
      <c r="F177" s="44"/>
      <c r="G177" s="22" t="s">
        <v>14</v>
      </c>
      <c r="H177" s="30" t="str">
        <f>HYPERLINK("https://youtu.be/rQtzSBPjc8g?t=2m6s","SYS")</f>
        <v>SYS</v>
      </c>
      <c r="I177" s="24"/>
      <c r="J177" s="44"/>
      <c r="K177" s="22" t="s">
        <v>249</v>
      </c>
      <c r="L177" s="24"/>
      <c r="M177" s="24"/>
      <c r="N177" s="24"/>
      <c r="O177" s="24"/>
      <c r="P177" s="44"/>
      <c r="Q177" s="22" t="s">
        <v>353</v>
      </c>
      <c r="R177" s="24"/>
      <c r="S177" s="24"/>
      <c r="T177" s="24"/>
      <c r="U177" s="24"/>
      <c r="V177" s="44"/>
      <c r="W177" s="22" t="s">
        <v>562</v>
      </c>
      <c r="X177" s="24"/>
      <c r="Y177" s="24"/>
      <c r="Z177" s="24"/>
      <c r="AA177" s="44"/>
      <c r="AB177" s="22" t="s">
        <v>726</v>
      </c>
      <c r="AC177" s="24"/>
      <c r="AD177" s="24"/>
      <c r="AE177" s="24"/>
      <c r="AF177" s="44"/>
      <c r="AG177" s="22"/>
      <c r="AH177" s="24"/>
      <c r="AI177" s="24"/>
      <c r="AJ177" s="24"/>
      <c r="AK177" s="44"/>
      <c r="AL177" s="22"/>
      <c r="AM177" s="24"/>
      <c r="AN177" s="24"/>
      <c r="AO177" s="24"/>
    </row>
    <row r="178">
      <c r="A178" s="41" t="s">
        <v>798</v>
      </c>
      <c r="B178" s="42" t="s">
        <v>1609</v>
      </c>
      <c r="C178" s="43" t="s">
        <v>1610</v>
      </c>
      <c r="D178" s="22" t="s">
        <v>133</v>
      </c>
      <c r="E178" s="24"/>
      <c r="F178" s="44"/>
      <c r="G178" s="22" t="s">
        <v>14</v>
      </c>
      <c r="H178" s="24"/>
      <c r="I178" s="24"/>
      <c r="J178" s="44"/>
      <c r="K178" s="22" t="s">
        <v>423</v>
      </c>
      <c r="L178" s="30" t="str">
        <f>HYPERLINK("https://www.youtube.com/watch?v=ye2uIc3ZGPU","SUN")</f>
        <v>SUN</v>
      </c>
      <c r="M178" s="24"/>
      <c r="N178" s="24"/>
      <c r="O178" s="24"/>
      <c r="P178" s="44"/>
      <c r="Q178" s="22" t="s">
        <v>353</v>
      </c>
      <c r="R178" s="24"/>
      <c r="S178" s="24"/>
      <c r="T178" s="24"/>
      <c r="U178" s="24"/>
      <c r="V178" s="44"/>
      <c r="W178" s="22"/>
      <c r="X178" s="24"/>
      <c r="Y178" s="24"/>
      <c r="Z178" s="24"/>
      <c r="AA178" s="44"/>
      <c r="AB178" s="22"/>
      <c r="AC178" s="24"/>
      <c r="AD178" s="24"/>
      <c r="AE178" s="24"/>
      <c r="AF178" s="44"/>
      <c r="AG178" s="22"/>
      <c r="AH178" s="24"/>
      <c r="AI178" s="24"/>
      <c r="AJ178" s="24"/>
      <c r="AK178" s="44"/>
      <c r="AL178" s="22"/>
      <c r="AM178" s="24"/>
      <c r="AN178" s="24"/>
      <c r="AO178" s="24"/>
    </row>
    <row r="179">
      <c r="B179" s="42" t="s">
        <v>1614</v>
      </c>
      <c r="C179" s="43" t="s">
        <v>1616</v>
      </c>
      <c r="E179" s="24"/>
      <c r="F179" s="44"/>
      <c r="G179" s="22" t="s">
        <v>14</v>
      </c>
      <c r="H179" s="24"/>
      <c r="I179" s="24"/>
      <c r="J179" s="44"/>
      <c r="K179" s="22" t="s">
        <v>145</v>
      </c>
      <c r="L179" s="30" t="str">
        <f>HYPERLINK("https://www.youtube.com/watch?v=aPVRBp-N2DQ","SUN")</f>
        <v>SUN</v>
      </c>
      <c r="M179" s="24"/>
      <c r="N179" s="24"/>
      <c r="O179" s="24"/>
      <c r="P179" s="44"/>
      <c r="Q179" s="22"/>
      <c r="R179" s="24"/>
      <c r="S179" s="24"/>
      <c r="T179" s="24"/>
      <c r="U179" s="24"/>
      <c r="V179" s="44"/>
      <c r="W179" s="22"/>
      <c r="X179" s="24"/>
      <c r="Y179" s="24"/>
      <c r="Z179" s="24"/>
      <c r="AA179" s="44"/>
      <c r="AB179" s="22"/>
      <c r="AC179" s="24"/>
      <c r="AD179" s="24"/>
      <c r="AE179" s="24"/>
      <c r="AF179" s="44"/>
      <c r="AG179" s="22"/>
      <c r="AH179" s="24"/>
      <c r="AI179" s="24"/>
      <c r="AJ179" s="24"/>
      <c r="AK179" s="44"/>
      <c r="AL179" s="22"/>
      <c r="AM179" s="24"/>
      <c r="AN179" s="24"/>
      <c r="AO179" s="24"/>
    </row>
    <row r="180">
      <c r="B180" s="42" t="s">
        <v>1620</v>
      </c>
      <c r="C180" s="43" t="s">
        <v>1621</v>
      </c>
      <c r="E180" s="24"/>
      <c r="F180" s="44"/>
      <c r="G180" s="22" t="s">
        <v>14</v>
      </c>
      <c r="H180" s="24"/>
      <c r="I180" s="24"/>
      <c r="J180" s="44"/>
      <c r="K180" s="22" t="s">
        <v>145</v>
      </c>
      <c r="L180" s="30" t="str">
        <f>HYPERLINK("https://www.youtube.com/watch?v=OBHaLEVSQJA","SUN")</f>
        <v>SUN</v>
      </c>
      <c r="M180" s="24"/>
      <c r="N180" s="24"/>
      <c r="O180" s="24"/>
      <c r="P180" s="44"/>
      <c r="Q180" s="22"/>
      <c r="R180" s="24"/>
      <c r="S180" s="24"/>
      <c r="T180" s="24"/>
      <c r="U180" s="24"/>
      <c r="V180" s="44"/>
      <c r="W180" s="22"/>
      <c r="X180" s="24"/>
      <c r="Y180" s="24"/>
      <c r="Z180" s="24"/>
      <c r="AA180" s="44"/>
      <c r="AB180" s="22"/>
      <c r="AC180" s="24"/>
      <c r="AD180" s="24"/>
      <c r="AE180" s="24"/>
      <c r="AF180" s="44"/>
      <c r="AG180" s="22"/>
      <c r="AH180" s="24"/>
      <c r="AI180" s="24"/>
      <c r="AJ180" s="24"/>
      <c r="AK180" s="44"/>
      <c r="AL180" s="22"/>
      <c r="AM180" s="24"/>
      <c r="AN180" s="24"/>
      <c r="AO180" s="24"/>
    </row>
    <row r="181">
      <c r="B181" s="42" t="s">
        <v>1628</v>
      </c>
      <c r="C181" s="43" t="s">
        <v>1629</v>
      </c>
      <c r="E181" s="24"/>
      <c r="F181" s="44"/>
      <c r="G181" s="22" t="s">
        <v>14</v>
      </c>
      <c r="H181" s="24"/>
      <c r="I181" s="24"/>
      <c r="J181" s="44"/>
      <c r="K181" s="22" t="s">
        <v>212</v>
      </c>
      <c r="L181" s="24"/>
      <c r="M181" s="24"/>
      <c r="N181" s="24"/>
      <c r="O181" s="24"/>
      <c r="P181" s="44"/>
      <c r="Q181" s="22"/>
      <c r="R181" s="24"/>
      <c r="S181" s="24"/>
      <c r="T181" s="24"/>
      <c r="U181" s="24"/>
      <c r="V181" s="44"/>
      <c r="W181" s="22"/>
      <c r="X181" s="24"/>
      <c r="Y181" s="24"/>
      <c r="Z181" s="24"/>
      <c r="AA181" s="44"/>
      <c r="AB181" s="22"/>
      <c r="AC181" s="24"/>
      <c r="AD181" s="24"/>
      <c r="AE181" s="24"/>
      <c r="AF181" s="44"/>
      <c r="AG181" s="22"/>
      <c r="AH181" s="24"/>
      <c r="AI181" s="24"/>
      <c r="AJ181" s="24"/>
      <c r="AK181" s="44"/>
      <c r="AL181" s="22"/>
      <c r="AM181" s="24"/>
      <c r="AN181" s="24"/>
      <c r="AO181" s="24"/>
    </row>
    <row r="182">
      <c r="B182" s="42" t="s">
        <v>1633</v>
      </c>
      <c r="C182" s="43" t="s">
        <v>1634</v>
      </c>
      <c r="E182" s="24"/>
      <c r="F182" s="44"/>
      <c r="G182" s="22" t="s">
        <v>14</v>
      </c>
      <c r="H182" s="24"/>
      <c r="I182" s="24"/>
      <c r="J182" s="44"/>
      <c r="K182" s="22" t="s">
        <v>249</v>
      </c>
      <c r="L182" s="30" t="str">
        <f>HYPERLINK("https://www.youtube.com/watch?v=zgnZ_3ozXMY","SUN")</f>
        <v>SUN</v>
      </c>
      <c r="M182" s="24"/>
      <c r="N182" s="24"/>
      <c r="O182" s="24"/>
      <c r="P182" s="44"/>
      <c r="Q182" s="22"/>
      <c r="R182" s="24"/>
      <c r="S182" s="24"/>
      <c r="T182" s="24"/>
      <c r="U182" s="24"/>
      <c r="V182" s="44"/>
      <c r="W182" s="22"/>
      <c r="X182" s="24"/>
      <c r="Y182" s="24"/>
      <c r="Z182" s="24"/>
      <c r="AA182" s="44"/>
      <c r="AB182" s="22"/>
      <c r="AC182" s="24"/>
      <c r="AD182" s="24"/>
      <c r="AE182" s="24"/>
      <c r="AF182" s="44"/>
      <c r="AG182" s="22"/>
      <c r="AH182" s="24"/>
      <c r="AI182" s="24"/>
      <c r="AJ182" s="24"/>
      <c r="AK182" s="44"/>
      <c r="AL182" s="22"/>
      <c r="AM182" s="24"/>
      <c r="AN182" s="24"/>
      <c r="AO182" s="24"/>
    </row>
    <row r="183">
      <c r="A183" s="41" t="s">
        <v>816</v>
      </c>
      <c r="B183" s="42" t="s">
        <v>1640</v>
      </c>
      <c r="C183" s="43" t="s">
        <v>1641</v>
      </c>
      <c r="D183" s="22" t="s">
        <v>133</v>
      </c>
      <c r="E183" s="24"/>
      <c r="F183" s="44"/>
      <c r="G183" s="22" t="s">
        <v>14</v>
      </c>
      <c r="H183" s="24"/>
      <c r="I183" s="24"/>
      <c r="J183" s="44"/>
      <c r="K183" s="22" t="s">
        <v>212</v>
      </c>
      <c r="L183" s="24"/>
      <c r="M183" s="24"/>
      <c r="N183" s="24"/>
      <c r="O183" s="24"/>
      <c r="P183" s="44"/>
      <c r="Q183" s="22"/>
      <c r="R183" s="24"/>
      <c r="S183" s="24"/>
      <c r="T183" s="24"/>
      <c r="U183" s="24"/>
      <c r="V183" s="44"/>
      <c r="W183" s="22"/>
      <c r="X183" s="24"/>
      <c r="Y183" s="24"/>
      <c r="Z183" s="24"/>
      <c r="AA183" s="44"/>
      <c r="AB183" s="22"/>
      <c r="AC183" s="24"/>
      <c r="AD183" s="24"/>
      <c r="AE183" s="24"/>
      <c r="AF183" s="44"/>
      <c r="AG183" s="22"/>
      <c r="AH183" s="24"/>
      <c r="AI183" s="24"/>
      <c r="AJ183" s="24"/>
      <c r="AK183" s="44"/>
      <c r="AL183" s="22"/>
      <c r="AM183" s="24"/>
      <c r="AN183" s="24"/>
      <c r="AO183" s="24"/>
    </row>
    <row r="184">
      <c r="B184" s="42" t="s">
        <v>1645</v>
      </c>
      <c r="C184" s="43" t="s">
        <v>1647</v>
      </c>
      <c r="E184" s="24"/>
      <c r="F184" s="44"/>
      <c r="G184" s="22" t="s">
        <v>14</v>
      </c>
      <c r="H184" s="30" t="str">
        <f>HYPERLINK("https://www.youtube.com/watch?v=kifz3yQIdoE","SUN")</f>
        <v>SUN</v>
      </c>
      <c r="I184" s="24"/>
      <c r="J184" s="44"/>
      <c r="K184" s="22" t="s">
        <v>325</v>
      </c>
      <c r="L184" s="24"/>
      <c r="M184" s="24"/>
      <c r="N184" s="24"/>
      <c r="O184" s="24"/>
      <c r="P184" s="44"/>
      <c r="Q184" s="22"/>
      <c r="R184" s="24"/>
      <c r="S184" s="24"/>
      <c r="T184" s="24"/>
      <c r="U184" s="24"/>
      <c r="V184" s="44"/>
      <c r="W184" s="22"/>
      <c r="X184" s="24"/>
      <c r="Y184" s="24"/>
      <c r="Z184" s="24"/>
      <c r="AA184" s="44"/>
      <c r="AB184" s="22"/>
      <c r="AC184" s="24"/>
      <c r="AD184" s="24"/>
      <c r="AE184" s="24"/>
      <c r="AF184" s="44"/>
      <c r="AG184" s="22"/>
      <c r="AH184" s="24"/>
      <c r="AI184" s="24"/>
      <c r="AJ184" s="24"/>
      <c r="AK184" s="44"/>
      <c r="AL184" s="22"/>
      <c r="AM184" s="24"/>
      <c r="AN184" s="24"/>
      <c r="AO184" s="24"/>
    </row>
    <row r="185">
      <c r="B185" s="42" t="s">
        <v>1654</v>
      </c>
      <c r="C185" s="43" t="s">
        <v>1655</v>
      </c>
      <c r="E185" s="24"/>
      <c r="F185" s="44"/>
      <c r="G185" s="22" t="s">
        <v>14</v>
      </c>
      <c r="H185" s="24"/>
      <c r="I185" s="24"/>
      <c r="J185" s="44"/>
      <c r="K185" s="22" t="s">
        <v>249</v>
      </c>
      <c r="L185" s="24"/>
      <c r="M185" s="24"/>
      <c r="N185" s="24"/>
      <c r="O185" s="24"/>
      <c r="P185" s="44"/>
      <c r="Q185" s="22"/>
      <c r="R185" s="24"/>
      <c r="S185" s="24"/>
      <c r="T185" s="24"/>
      <c r="U185" s="24"/>
      <c r="V185" s="44"/>
      <c r="W185" s="22"/>
      <c r="X185" s="24"/>
      <c r="Y185" s="24"/>
      <c r="Z185" s="24"/>
      <c r="AA185" s="44"/>
      <c r="AB185" s="22"/>
      <c r="AC185" s="24"/>
      <c r="AD185" s="24"/>
      <c r="AE185" s="24"/>
      <c r="AF185" s="44"/>
      <c r="AG185" s="22"/>
      <c r="AH185" s="24"/>
      <c r="AI185" s="24"/>
      <c r="AJ185" s="24"/>
      <c r="AK185" s="44"/>
      <c r="AL185" s="22"/>
      <c r="AM185" s="24"/>
      <c r="AN185" s="24"/>
      <c r="AO185" s="24"/>
    </row>
    <row r="186">
      <c r="B186" s="42" t="s">
        <v>1658</v>
      </c>
      <c r="C186" s="43" t="s">
        <v>1659</v>
      </c>
      <c r="E186" s="24"/>
      <c r="F186" s="44"/>
      <c r="G186" s="22" t="s">
        <v>14</v>
      </c>
      <c r="H186" s="24"/>
      <c r="I186" s="24"/>
      <c r="J186" s="44"/>
      <c r="K186" s="22" t="s">
        <v>249</v>
      </c>
      <c r="L186" s="24"/>
      <c r="M186" s="24"/>
      <c r="N186" s="24"/>
      <c r="O186" s="24"/>
      <c r="P186" s="44"/>
      <c r="Q186" s="22"/>
      <c r="R186" s="24"/>
      <c r="S186" s="24"/>
      <c r="T186" s="24"/>
      <c r="U186" s="24"/>
      <c r="V186" s="44"/>
      <c r="W186" s="22"/>
      <c r="X186" s="24"/>
      <c r="Y186" s="24"/>
      <c r="Z186" s="24"/>
      <c r="AA186" s="44"/>
      <c r="AB186" s="22"/>
      <c r="AC186" s="24"/>
      <c r="AD186" s="24"/>
      <c r="AE186" s="24"/>
      <c r="AF186" s="44"/>
      <c r="AG186" s="22"/>
      <c r="AH186" s="24"/>
      <c r="AI186" s="24"/>
      <c r="AJ186" s="24"/>
      <c r="AK186" s="44"/>
      <c r="AL186" s="22"/>
      <c r="AM186" s="24"/>
      <c r="AN186" s="24"/>
      <c r="AO186" s="24"/>
    </row>
    <row r="187">
      <c r="B187" s="42" t="s">
        <v>1663</v>
      </c>
      <c r="C187" s="43" t="s">
        <v>1665</v>
      </c>
      <c r="E187" s="24"/>
      <c r="F187" s="44"/>
      <c r="G187" s="22" t="s">
        <v>14</v>
      </c>
      <c r="H187" s="24"/>
      <c r="I187" s="24"/>
      <c r="J187" s="44"/>
      <c r="K187" s="22" t="s">
        <v>335</v>
      </c>
      <c r="L187" s="24"/>
      <c r="M187" s="24"/>
      <c r="N187" s="24"/>
      <c r="O187" s="24"/>
      <c r="P187" s="44"/>
      <c r="Q187" s="22"/>
      <c r="R187" s="24"/>
      <c r="S187" s="24"/>
      <c r="T187" s="24"/>
      <c r="U187" s="24"/>
      <c r="V187" s="44"/>
      <c r="W187" s="22"/>
      <c r="X187" s="24"/>
      <c r="Y187" s="24"/>
      <c r="Z187" s="24"/>
      <c r="AA187" s="44"/>
      <c r="AB187" s="22"/>
      <c r="AC187" s="24"/>
      <c r="AD187" s="24"/>
      <c r="AE187" s="24"/>
      <c r="AF187" s="44"/>
      <c r="AG187" s="22"/>
      <c r="AH187" s="24"/>
      <c r="AI187" s="24"/>
      <c r="AJ187" s="24"/>
      <c r="AK187" s="44"/>
      <c r="AL187" s="22"/>
      <c r="AM187" s="24"/>
      <c r="AN187" s="24"/>
      <c r="AO187" s="24"/>
    </row>
    <row r="188">
      <c r="A188" s="41" t="s">
        <v>828</v>
      </c>
      <c r="B188" s="42" t="s">
        <v>1669</v>
      </c>
      <c r="C188" s="43" t="s">
        <v>1670</v>
      </c>
      <c r="D188" s="22" t="s">
        <v>133</v>
      </c>
      <c r="E188" s="24"/>
      <c r="F188" s="44"/>
      <c r="G188" s="22" t="s">
        <v>14</v>
      </c>
      <c r="H188" s="24"/>
      <c r="I188" s="24"/>
      <c r="J188" s="44"/>
      <c r="K188" s="22" t="s">
        <v>249</v>
      </c>
      <c r="L188" s="30" t="str">
        <f>HYPERLINK("https://www.youtube.com/watch?v=cEuiaHYyQFU","SUN")</f>
        <v>SUN</v>
      </c>
      <c r="M188" s="24"/>
      <c r="N188" s="24"/>
      <c r="O188" s="24"/>
      <c r="P188" s="44"/>
      <c r="Q188" s="22"/>
      <c r="R188" s="24"/>
      <c r="S188" s="24"/>
      <c r="T188" s="24"/>
      <c r="U188" s="24"/>
      <c r="V188" s="44"/>
      <c r="W188" s="22"/>
      <c r="X188" s="24"/>
      <c r="Y188" s="24"/>
      <c r="Z188" s="24"/>
      <c r="AA188" s="44"/>
      <c r="AB188" s="22"/>
      <c r="AC188" s="24"/>
      <c r="AD188" s="24"/>
      <c r="AE188" s="24"/>
      <c r="AF188" s="44"/>
      <c r="AG188" s="22"/>
      <c r="AH188" s="24"/>
      <c r="AI188" s="24"/>
      <c r="AJ188" s="24"/>
      <c r="AK188" s="44"/>
      <c r="AL188" s="22"/>
      <c r="AM188" s="24"/>
      <c r="AN188" s="24"/>
      <c r="AO188" s="24"/>
    </row>
    <row r="189">
      <c r="B189" s="42" t="s">
        <v>1677</v>
      </c>
      <c r="C189" s="43" t="s">
        <v>1679</v>
      </c>
      <c r="E189" s="24"/>
      <c r="F189" s="44"/>
      <c r="G189" s="22" t="s">
        <v>14</v>
      </c>
      <c r="H189" s="24"/>
      <c r="I189" s="24"/>
      <c r="J189" s="44"/>
      <c r="K189" s="22" t="s">
        <v>145</v>
      </c>
      <c r="L189" s="30" t="str">
        <f>HYPERLINK("https://www.youtube.com/watch?v=ChTRafCDxZI","SUN")</f>
        <v>SUN</v>
      </c>
      <c r="M189" s="24"/>
      <c r="N189" s="24"/>
      <c r="O189" s="24"/>
      <c r="P189" s="44"/>
      <c r="Q189" s="22"/>
      <c r="R189" s="24"/>
      <c r="S189" s="24"/>
      <c r="T189" s="24"/>
      <c r="U189" s="24"/>
      <c r="V189" s="44"/>
      <c r="W189" s="22"/>
      <c r="X189" s="24"/>
      <c r="Y189" s="24"/>
      <c r="Z189" s="24"/>
      <c r="AA189" s="44"/>
      <c r="AB189" s="22"/>
      <c r="AC189" s="24"/>
      <c r="AD189" s="24"/>
      <c r="AE189" s="24"/>
      <c r="AF189" s="44"/>
      <c r="AG189" s="22"/>
      <c r="AH189" s="24"/>
      <c r="AI189" s="24"/>
      <c r="AJ189" s="24"/>
      <c r="AK189" s="44"/>
      <c r="AL189" s="22"/>
      <c r="AM189" s="24"/>
      <c r="AN189" s="24"/>
      <c r="AO189" s="24"/>
    </row>
    <row r="190">
      <c r="B190" s="42" t="s">
        <v>1682</v>
      </c>
      <c r="C190" s="43" t="s">
        <v>1683</v>
      </c>
      <c r="E190" s="24"/>
      <c r="F190" s="44"/>
      <c r="G190" s="22" t="s">
        <v>14</v>
      </c>
      <c r="H190" s="24"/>
      <c r="I190" s="24"/>
      <c r="J190" s="44"/>
      <c r="K190" s="22" t="s">
        <v>249</v>
      </c>
      <c r="L190" s="24"/>
      <c r="M190" s="24"/>
      <c r="N190" s="24"/>
      <c r="O190" s="24"/>
      <c r="P190" s="44"/>
      <c r="Q190" s="22" t="s">
        <v>318</v>
      </c>
      <c r="R190" s="24"/>
      <c r="S190" s="24"/>
      <c r="T190" s="24"/>
      <c r="U190" s="24"/>
      <c r="V190" s="44"/>
      <c r="W190" s="22"/>
      <c r="X190" s="24"/>
      <c r="Y190" s="24"/>
      <c r="Z190" s="24"/>
      <c r="AA190" s="44"/>
      <c r="AB190" s="22"/>
      <c r="AC190" s="24"/>
      <c r="AD190" s="24"/>
      <c r="AE190" s="24"/>
      <c r="AF190" s="44"/>
      <c r="AG190" s="22"/>
      <c r="AH190" s="24"/>
      <c r="AI190" s="24"/>
      <c r="AJ190" s="24"/>
      <c r="AK190" s="44"/>
      <c r="AL190" s="22"/>
      <c r="AM190" s="24"/>
      <c r="AN190" s="24"/>
      <c r="AO190" s="24"/>
    </row>
    <row r="191">
      <c r="B191" s="42" t="s">
        <v>1686</v>
      </c>
      <c r="C191" s="43" t="s">
        <v>1687</v>
      </c>
      <c r="E191" s="24"/>
      <c r="F191" s="44"/>
      <c r="G191" s="22" t="s">
        <v>14</v>
      </c>
      <c r="H191" s="24"/>
      <c r="I191" s="24"/>
      <c r="J191" s="44"/>
      <c r="K191" s="22" t="s">
        <v>249</v>
      </c>
      <c r="L191" s="30" t="str">
        <f>HYPERLINK("https://www.youtube.com/watch?v=_8zxxV8mrCs","HGB")</f>
        <v>HGB</v>
      </c>
      <c r="M191" s="24"/>
      <c r="N191" s="24"/>
      <c r="O191" s="24"/>
      <c r="P191" s="50"/>
      <c r="Q191" s="22" t="s">
        <v>353</v>
      </c>
      <c r="R191" s="24"/>
      <c r="S191" s="24"/>
      <c r="T191" s="24"/>
      <c r="U191" s="24"/>
      <c r="V191" s="44"/>
      <c r="W191" s="22"/>
      <c r="X191" s="24"/>
      <c r="Y191" s="24"/>
      <c r="Z191" s="24"/>
      <c r="AA191" s="44"/>
      <c r="AB191" s="22"/>
      <c r="AC191" s="24"/>
      <c r="AD191" s="24"/>
      <c r="AE191" s="24"/>
      <c r="AF191" s="44"/>
      <c r="AG191" s="22"/>
      <c r="AH191" s="24"/>
      <c r="AI191" s="24"/>
      <c r="AJ191" s="24"/>
      <c r="AK191" s="44"/>
      <c r="AL191" s="22"/>
      <c r="AM191" s="24"/>
      <c r="AN191" s="24"/>
      <c r="AO191" s="24"/>
    </row>
    <row r="192">
      <c r="B192" s="42" t="s">
        <v>1690</v>
      </c>
      <c r="C192" s="43" t="s">
        <v>1691</v>
      </c>
      <c r="E192" s="24"/>
      <c r="F192" s="44"/>
      <c r="G192" s="22" t="s">
        <v>14</v>
      </c>
      <c r="H192" s="24"/>
      <c r="I192" s="24"/>
      <c r="J192" s="44"/>
      <c r="K192" s="22" t="s">
        <v>249</v>
      </c>
      <c r="L192" s="24"/>
      <c r="M192" s="24"/>
      <c r="N192" s="24"/>
      <c r="O192" s="24"/>
      <c r="P192" s="44"/>
      <c r="Q192" s="22" t="s">
        <v>319</v>
      </c>
      <c r="R192" s="24"/>
      <c r="S192" s="24"/>
      <c r="T192" s="24"/>
      <c r="U192" s="24"/>
      <c r="V192" s="44"/>
      <c r="W192" s="22"/>
      <c r="X192" s="24"/>
      <c r="Y192" s="24"/>
      <c r="Z192" s="24"/>
      <c r="AA192" s="44"/>
      <c r="AB192" s="22"/>
      <c r="AC192" s="24"/>
      <c r="AD192" s="24"/>
      <c r="AE192" s="24"/>
      <c r="AF192" s="44"/>
      <c r="AG192" s="22"/>
      <c r="AH192" s="24"/>
      <c r="AI192" s="24"/>
      <c r="AJ192" s="24"/>
      <c r="AK192" s="44"/>
      <c r="AL192" s="22"/>
      <c r="AM192" s="24"/>
      <c r="AN192" s="24"/>
      <c r="AO192" s="24"/>
    </row>
    <row r="193">
      <c r="A193" s="41" t="s">
        <v>836</v>
      </c>
      <c r="B193" s="42" t="s">
        <v>1694</v>
      </c>
      <c r="C193" s="43" t="s">
        <v>1695</v>
      </c>
      <c r="D193" s="22" t="s">
        <v>133</v>
      </c>
      <c r="E193" s="24"/>
      <c r="F193" s="44"/>
      <c r="G193" s="22" t="s">
        <v>14</v>
      </c>
      <c r="H193" s="24"/>
      <c r="I193" s="24"/>
      <c r="J193" s="44"/>
      <c r="K193" s="22" t="s">
        <v>145</v>
      </c>
      <c r="L193" s="24"/>
      <c r="M193" s="24"/>
      <c r="N193" s="24"/>
      <c r="O193" s="24"/>
      <c r="P193" s="44"/>
      <c r="Q193" s="22"/>
      <c r="R193" s="24"/>
      <c r="S193" s="24"/>
      <c r="T193" s="24"/>
      <c r="U193" s="24"/>
      <c r="V193" s="44"/>
      <c r="W193" s="22"/>
      <c r="X193" s="24"/>
      <c r="Y193" s="24"/>
      <c r="Z193" s="24"/>
      <c r="AA193" s="44"/>
      <c r="AB193" s="22"/>
      <c r="AC193" s="24"/>
      <c r="AD193" s="24"/>
      <c r="AE193" s="24"/>
      <c r="AF193" s="44"/>
      <c r="AG193" s="22"/>
      <c r="AH193" s="24"/>
      <c r="AI193" s="24"/>
      <c r="AJ193" s="24"/>
      <c r="AK193" s="44"/>
      <c r="AL193" s="22"/>
      <c r="AM193" s="24"/>
      <c r="AN193" s="24"/>
      <c r="AO193" s="24"/>
    </row>
    <row r="194">
      <c r="B194" s="42" t="s">
        <v>1699</v>
      </c>
      <c r="C194" s="43" t="s">
        <v>1701</v>
      </c>
      <c r="E194" s="24"/>
      <c r="F194" s="44"/>
      <c r="G194" s="22" t="s">
        <v>14</v>
      </c>
      <c r="H194" s="24"/>
      <c r="I194" s="24"/>
      <c r="J194" s="44"/>
      <c r="K194" s="22" t="s">
        <v>145</v>
      </c>
      <c r="L194" s="24"/>
      <c r="M194" s="24"/>
      <c r="N194" s="24"/>
      <c r="O194" s="24"/>
      <c r="P194" s="44"/>
      <c r="Q194" s="22"/>
      <c r="R194" s="24"/>
      <c r="S194" s="24"/>
      <c r="T194" s="24"/>
      <c r="U194" s="24"/>
      <c r="V194" s="44"/>
      <c r="W194" s="22"/>
      <c r="X194" s="24"/>
      <c r="Y194" s="24"/>
      <c r="Z194" s="24"/>
      <c r="AA194" s="44"/>
      <c r="AB194" s="22"/>
      <c r="AC194" s="24"/>
      <c r="AD194" s="24"/>
      <c r="AE194" s="24"/>
      <c r="AF194" s="44"/>
      <c r="AG194" s="22"/>
      <c r="AH194" s="24"/>
      <c r="AI194" s="24"/>
      <c r="AJ194" s="24"/>
      <c r="AK194" s="44"/>
      <c r="AL194" s="22"/>
      <c r="AM194" s="24"/>
      <c r="AN194" s="24"/>
      <c r="AO194" s="24"/>
    </row>
    <row r="195">
      <c r="B195" s="42" t="s">
        <v>1705</v>
      </c>
      <c r="C195" s="43" t="s">
        <v>1707</v>
      </c>
      <c r="E195" s="24"/>
      <c r="F195" s="44"/>
      <c r="G195" s="22" t="s">
        <v>14</v>
      </c>
      <c r="H195" s="24"/>
      <c r="I195" s="24"/>
      <c r="J195" s="44"/>
      <c r="K195" s="22" t="s">
        <v>593</v>
      </c>
      <c r="L195" s="24"/>
      <c r="M195" s="24"/>
      <c r="N195" s="24"/>
      <c r="O195" s="24"/>
      <c r="P195" s="44"/>
      <c r="Q195" s="22" t="s">
        <v>1709</v>
      </c>
      <c r="R195" s="24"/>
      <c r="S195" s="24"/>
      <c r="T195" s="24"/>
      <c r="U195" s="24"/>
      <c r="V195" s="44"/>
      <c r="W195" s="22" t="s">
        <v>319</v>
      </c>
      <c r="X195" s="24"/>
      <c r="Y195" s="24"/>
      <c r="Z195" s="24"/>
      <c r="AA195" s="44"/>
      <c r="AB195" s="22" t="s">
        <v>345</v>
      </c>
      <c r="AC195" s="24"/>
      <c r="AD195" s="24"/>
      <c r="AE195" s="24"/>
      <c r="AF195" s="44"/>
      <c r="AG195" s="22" t="s">
        <v>318</v>
      </c>
      <c r="AH195" s="24"/>
      <c r="AI195" s="24"/>
      <c r="AJ195" s="24"/>
      <c r="AK195" s="44"/>
      <c r="AL195" s="22"/>
      <c r="AM195" s="24"/>
      <c r="AN195" s="24"/>
      <c r="AO195" s="24"/>
    </row>
    <row r="196">
      <c r="B196" s="42" t="s">
        <v>1715</v>
      </c>
      <c r="C196" s="43" t="s">
        <v>1716</v>
      </c>
      <c r="E196" s="24"/>
      <c r="F196" s="44"/>
      <c r="G196" s="22" t="s">
        <v>14</v>
      </c>
      <c r="H196" s="24"/>
      <c r="I196" s="24"/>
      <c r="J196" s="44"/>
      <c r="K196" s="22" t="s">
        <v>212</v>
      </c>
      <c r="L196" s="24"/>
      <c r="M196" s="24"/>
      <c r="N196" s="24"/>
      <c r="O196" s="24"/>
      <c r="P196" s="44"/>
      <c r="Q196" s="22" t="s">
        <v>307</v>
      </c>
      <c r="R196" s="24"/>
      <c r="S196" s="24"/>
      <c r="T196" s="24"/>
      <c r="U196" s="24"/>
      <c r="V196" s="44"/>
      <c r="W196" s="22"/>
      <c r="X196" s="24"/>
      <c r="Y196" s="24"/>
      <c r="Z196" s="24"/>
      <c r="AA196" s="44"/>
      <c r="AB196" s="22"/>
      <c r="AC196" s="24"/>
      <c r="AD196" s="24"/>
      <c r="AE196" s="24"/>
      <c r="AF196" s="44"/>
      <c r="AG196" s="22"/>
      <c r="AH196" s="24"/>
      <c r="AI196" s="24"/>
      <c r="AJ196" s="24"/>
      <c r="AK196" s="44"/>
      <c r="AL196" s="22"/>
      <c r="AM196" s="24"/>
      <c r="AN196" s="24"/>
      <c r="AO196" s="24"/>
    </row>
    <row r="197">
      <c r="B197" s="42" t="s">
        <v>1721</v>
      </c>
      <c r="C197" s="43" t="s">
        <v>1722</v>
      </c>
      <c r="E197" s="24"/>
      <c r="F197" s="44"/>
      <c r="G197" s="22" t="s">
        <v>14</v>
      </c>
      <c r="H197" s="24"/>
      <c r="I197" s="24"/>
      <c r="J197" s="44"/>
      <c r="K197" s="22" t="s">
        <v>249</v>
      </c>
      <c r="L197" s="24"/>
      <c r="M197" s="24"/>
      <c r="N197" s="24"/>
      <c r="O197" s="24"/>
      <c r="P197" s="44"/>
      <c r="Q197" s="22" t="s">
        <v>354</v>
      </c>
      <c r="R197" s="24"/>
      <c r="S197" s="24"/>
      <c r="T197" s="24"/>
      <c r="U197" s="24"/>
      <c r="V197" s="44"/>
      <c r="W197" s="22"/>
      <c r="X197" s="24"/>
      <c r="Y197" s="24"/>
      <c r="Z197" s="24"/>
      <c r="AA197" s="44"/>
      <c r="AB197" s="22"/>
      <c r="AC197" s="24"/>
      <c r="AD197" s="24"/>
      <c r="AE197" s="24"/>
      <c r="AF197" s="44"/>
      <c r="AG197" s="22"/>
      <c r="AH197" s="24"/>
      <c r="AI197" s="24"/>
      <c r="AJ197" s="24"/>
      <c r="AK197" s="44"/>
      <c r="AL197" s="22"/>
      <c r="AM197" s="24"/>
      <c r="AN197" s="24"/>
      <c r="AO197" s="24"/>
    </row>
    <row r="198">
      <c r="A198" s="41" t="s">
        <v>841</v>
      </c>
      <c r="B198" s="42" t="s">
        <v>1729</v>
      </c>
      <c r="C198" s="43" t="s">
        <v>1730</v>
      </c>
      <c r="D198" s="22" t="s">
        <v>133</v>
      </c>
      <c r="E198" s="24"/>
      <c r="F198" s="44"/>
      <c r="G198" s="22" t="s">
        <v>14</v>
      </c>
      <c r="H198" s="24"/>
      <c r="I198" s="24"/>
      <c r="J198" s="44"/>
      <c r="K198" s="22" t="s">
        <v>335</v>
      </c>
      <c r="L198" s="30" t="str">
        <f>HYPERLINK("https://www.youtube.com/watch?v=4o2CfywUZDY&amp;index=120&amp;list=PLbU6uWaIKemqNvTeRxK-Ay6PRg9iwCKVi&amp;t=0s","HIT")</f>
        <v>HIT</v>
      </c>
      <c r="M198" s="30" t="str">
        <f>HYPERLINK("https://www.youtube.com/watch?v=FWEkgRxqDMw","HGB")</f>
        <v>HGB</v>
      </c>
      <c r="N198" s="52"/>
      <c r="O198" s="52"/>
      <c r="P198" s="50"/>
      <c r="Q198" s="22"/>
      <c r="R198" s="24"/>
      <c r="S198" s="24"/>
      <c r="T198" s="24"/>
      <c r="U198" s="24"/>
      <c r="V198" s="44"/>
      <c r="W198" s="22"/>
      <c r="X198" s="24"/>
      <c r="Y198" s="24"/>
      <c r="Z198" s="24"/>
      <c r="AA198" s="44"/>
      <c r="AB198" s="22"/>
      <c r="AC198" s="24"/>
      <c r="AD198" s="24"/>
      <c r="AE198" s="24"/>
      <c r="AF198" s="44"/>
      <c r="AG198" s="22"/>
      <c r="AH198" s="24"/>
      <c r="AI198" s="24"/>
      <c r="AJ198" s="24"/>
      <c r="AK198" s="44"/>
      <c r="AL198" s="22"/>
      <c r="AM198" s="24"/>
      <c r="AN198" s="24"/>
      <c r="AO198" s="24"/>
    </row>
    <row r="199">
      <c r="B199" s="42" t="s">
        <v>1745</v>
      </c>
      <c r="C199" s="43" t="s">
        <v>1747</v>
      </c>
      <c r="E199" s="24"/>
      <c r="F199" s="44"/>
      <c r="G199" s="22" t="s">
        <v>14</v>
      </c>
      <c r="H199" s="24"/>
      <c r="I199" s="24"/>
      <c r="J199" s="44"/>
      <c r="K199" s="22" t="s">
        <v>593</v>
      </c>
      <c r="L199" s="24"/>
      <c r="M199" s="24"/>
      <c r="N199" s="24"/>
      <c r="O199" s="24"/>
      <c r="P199" s="44"/>
      <c r="Q199" s="22" t="s">
        <v>319</v>
      </c>
      <c r="R199" s="24"/>
      <c r="S199" s="24"/>
      <c r="T199" s="24"/>
      <c r="U199" s="24"/>
      <c r="V199" s="44"/>
      <c r="W199" s="22" t="s">
        <v>571</v>
      </c>
      <c r="X199" s="24"/>
      <c r="Y199" s="24"/>
      <c r="Z199" s="24"/>
      <c r="AA199" s="44"/>
      <c r="AB199" s="22"/>
      <c r="AC199" s="24"/>
      <c r="AD199" s="24"/>
      <c r="AE199" s="24"/>
      <c r="AF199" s="44"/>
      <c r="AG199" s="22"/>
      <c r="AH199" s="24"/>
      <c r="AI199" s="24"/>
      <c r="AJ199" s="24"/>
      <c r="AK199" s="44"/>
      <c r="AL199" s="22"/>
      <c r="AM199" s="24"/>
      <c r="AN199" s="24"/>
      <c r="AO199" s="24"/>
    </row>
    <row r="200">
      <c r="B200" s="42" t="s">
        <v>1754</v>
      </c>
      <c r="C200" s="43" t="s">
        <v>1755</v>
      </c>
      <c r="E200" s="24"/>
      <c r="F200" s="44"/>
      <c r="G200" s="22" t="s">
        <v>14</v>
      </c>
      <c r="H200" s="24"/>
      <c r="I200" s="24"/>
      <c r="J200" s="44"/>
      <c r="K200" s="22" t="s">
        <v>145</v>
      </c>
      <c r="L200" s="24"/>
      <c r="M200" s="24"/>
      <c r="N200" s="24"/>
      <c r="O200" s="24"/>
      <c r="P200" s="44"/>
      <c r="Q200" s="22"/>
      <c r="R200" s="24"/>
      <c r="S200" s="24"/>
      <c r="T200" s="24"/>
      <c r="U200" s="24"/>
      <c r="V200" s="44"/>
      <c r="W200" s="22"/>
      <c r="X200" s="24"/>
      <c r="Y200" s="24"/>
      <c r="Z200" s="24"/>
      <c r="AA200" s="44"/>
      <c r="AB200" s="22"/>
      <c r="AC200" s="24"/>
      <c r="AD200" s="24"/>
      <c r="AE200" s="24"/>
      <c r="AF200" s="44"/>
      <c r="AG200" s="22"/>
      <c r="AH200" s="24"/>
      <c r="AI200" s="24"/>
      <c r="AJ200" s="24"/>
      <c r="AK200" s="44"/>
      <c r="AL200" s="22"/>
      <c r="AM200" s="24"/>
      <c r="AN200" s="24"/>
      <c r="AO200" s="24"/>
    </row>
    <row r="201">
      <c r="B201" s="42" t="s">
        <v>1756</v>
      </c>
      <c r="C201" s="43" t="s">
        <v>1757</v>
      </c>
      <c r="E201" s="24"/>
      <c r="F201" s="44"/>
      <c r="G201" s="22" t="s">
        <v>14</v>
      </c>
      <c r="H201" s="24"/>
      <c r="I201" s="24"/>
      <c r="J201" s="44"/>
      <c r="K201" s="22" t="s">
        <v>145</v>
      </c>
      <c r="L201" s="24"/>
      <c r="M201" s="24"/>
      <c r="N201" s="24"/>
      <c r="O201" s="24"/>
      <c r="P201" s="44"/>
      <c r="Q201" s="22"/>
      <c r="R201" s="24"/>
      <c r="S201" s="24"/>
      <c r="T201" s="24"/>
      <c r="U201" s="24"/>
      <c r="V201" s="44"/>
      <c r="W201" s="22"/>
      <c r="X201" s="24"/>
      <c r="Y201" s="24"/>
      <c r="Z201" s="24"/>
      <c r="AA201" s="44"/>
      <c r="AB201" s="22"/>
      <c r="AC201" s="24"/>
      <c r="AD201" s="24"/>
      <c r="AE201" s="24"/>
      <c r="AF201" s="44"/>
      <c r="AG201" s="22"/>
      <c r="AH201" s="24"/>
      <c r="AI201" s="24"/>
      <c r="AJ201" s="24"/>
      <c r="AK201" s="44"/>
      <c r="AL201" s="22"/>
      <c r="AM201" s="24"/>
      <c r="AN201" s="24"/>
      <c r="AO201" s="24"/>
    </row>
    <row r="202">
      <c r="B202" s="42" t="s">
        <v>1763</v>
      </c>
      <c r="C202" s="43" t="s">
        <v>1764</v>
      </c>
      <c r="E202" s="24"/>
      <c r="F202" s="44"/>
      <c r="G202" s="22" t="s">
        <v>14</v>
      </c>
      <c r="H202" s="24"/>
      <c r="I202" s="24"/>
      <c r="J202" s="44"/>
      <c r="K202" s="22" t="s">
        <v>556</v>
      </c>
      <c r="L202" s="24"/>
      <c r="M202" s="24"/>
      <c r="N202" s="24"/>
      <c r="O202" s="24"/>
      <c r="P202" s="44"/>
      <c r="Q202" s="22" t="s">
        <v>319</v>
      </c>
      <c r="R202" s="24"/>
      <c r="S202" s="24"/>
      <c r="T202" s="24"/>
      <c r="U202" s="24"/>
      <c r="V202" s="44"/>
      <c r="W202" s="22"/>
      <c r="X202" s="24"/>
      <c r="Y202" s="24"/>
      <c r="Z202" s="24"/>
      <c r="AA202" s="44"/>
      <c r="AB202" s="22"/>
      <c r="AC202" s="24"/>
      <c r="AD202" s="24"/>
      <c r="AE202" s="24"/>
      <c r="AF202" s="44"/>
      <c r="AG202" s="22"/>
      <c r="AH202" s="24"/>
      <c r="AI202" s="24"/>
      <c r="AJ202" s="24"/>
      <c r="AK202" s="44"/>
      <c r="AL202" s="22"/>
      <c r="AM202" s="24"/>
      <c r="AN202" s="24"/>
      <c r="AO202" s="24"/>
    </row>
    <row r="203">
      <c r="A203" s="41" t="s">
        <v>856</v>
      </c>
      <c r="B203" s="42" t="s">
        <v>1765</v>
      </c>
      <c r="C203" s="43" t="s">
        <v>1766</v>
      </c>
      <c r="D203" s="22" t="s">
        <v>133</v>
      </c>
      <c r="E203" s="24"/>
      <c r="F203" s="44"/>
      <c r="G203" s="22" t="s">
        <v>14</v>
      </c>
      <c r="H203" s="24"/>
      <c r="I203" s="24"/>
      <c r="J203" s="44"/>
      <c r="K203" s="22" t="s">
        <v>212</v>
      </c>
      <c r="L203" s="24"/>
      <c r="M203" s="24"/>
      <c r="N203" s="24"/>
      <c r="O203" s="24"/>
      <c r="P203" s="44"/>
      <c r="Q203" s="22" t="s">
        <v>307</v>
      </c>
      <c r="R203" s="24"/>
      <c r="S203" s="24"/>
      <c r="T203" s="24"/>
      <c r="U203" s="24"/>
      <c r="V203" s="44"/>
      <c r="W203" s="22"/>
      <c r="X203" s="24"/>
      <c r="Y203" s="24"/>
      <c r="Z203" s="24"/>
      <c r="AA203" s="44"/>
      <c r="AB203" s="22"/>
      <c r="AC203" s="24"/>
      <c r="AD203" s="24"/>
      <c r="AE203" s="24"/>
      <c r="AF203" s="44"/>
      <c r="AG203" s="22"/>
      <c r="AH203" s="24"/>
      <c r="AI203" s="24"/>
      <c r="AJ203" s="24"/>
      <c r="AK203" s="44"/>
      <c r="AL203" s="22"/>
      <c r="AM203" s="24"/>
      <c r="AN203" s="24"/>
      <c r="AO203" s="24"/>
    </row>
    <row r="204">
      <c r="B204" s="42" t="s">
        <v>1771</v>
      </c>
      <c r="C204" s="43" t="s">
        <v>1772</v>
      </c>
      <c r="E204" s="24"/>
      <c r="F204" s="44"/>
      <c r="G204" s="22" t="s">
        <v>14</v>
      </c>
      <c r="H204" s="24"/>
      <c r="I204" s="24"/>
      <c r="J204" s="44"/>
      <c r="K204" s="22" t="s">
        <v>249</v>
      </c>
      <c r="L204" s="24"/>
      <c r="M204" s="24"/>
      <c r="N204" s="24"/>
      <c r="O204" s="24"/>
      <c r="P204" s="44"/>
      <c r="Q204" s="22" t="s">
        <v>318</v>
      </c>
      <c r="R204" s="24"/>
      <c r="S204" s="24"/>
      <c r="T204" s="24"/>
      <c r="U204" s="24"/>
      <c r="V204" s="44"/>
      <c r="W204" s="22" t="s">
        <v>319</v>
      </c>
      <c r="X204" s="24"/>
      <c r="Y204" s="24"/>
      <c r="Z204" s="24"/>
      <c r="AA204" s="44"/>
      <c r="AB204" s="22"/>
      <c r="AC204" s="24"/>
      <c r="AD204" s="24"/>
      <c r="AE204" s="24"/>
      <c r="AF204" s="44"/>
      <c r="AG204" s="22"/>
      <c r="AH204" s="24"/>
      <c r="AI204" s="24"/>
      <c r="AJ204" s="24"/>
      <c r="AK204" s="44"/>
      <c r="AL204" s="22"/>
      <c r="AM204" s="24"/>
      <c r="AN204" s="24"/>
      <c r="AO204" s="24"/>
    </row>
    <row r="205">
      <c r="B205" s="42" t="s">
        <v>1779</v>
      </c>
      <c r="C205" s="43" t="s">
        <v>1780</v>
      </c>
      <c r="E205" s="24"/>
      <c r="F205" s="44"/>
      <c r="G205" s="22" t="s">
        <v>14</v>
      </c>
      <c r="H205" s="24"/>
      <c r="I205" s="24"/>
      <c r="J205" s="44"/>
      <c r="K205" s="22" t="s">
        <v>249</v>
      </c>
      <c r="L205" s="30" t="str">
        <f>HYPERLINK("https://youtu.be/6S1Lz8xbrQs","HGB")</f>
        <v>HGB</v>
      </c>
      <c r="M205" s="24"/>
      <c r="N205" s="24"/>
      <c r="O205" s="24"/>
      <c r="P205" s="50"/>
      <c r="Q205" s="22" t="s">
        <v>319</v>
      </c>
      <c r="R205" s="24"/>
      <c r="S205" s="24"/>
      <c r="T205" s="24"/>
      <c r="U205" s="24"/>
      <c r="V205" s="44"/>
      <c r="W205" s="85"/>
      <c r="X205" s="86"/>
      <c r="Y205" s="86"/>
      <c r="Z205" s="86"/>
      <c r="AA205" s="87"/>
      <c r="AB205" s="22"/>
      <c r="AC205" s="24"/>
      <c r="AD205" s="24"/>
      <c r="AE205" s="24"/>
      <c r="AF205" s="44"/>
      <c r="AG205" s="22"/>
      <c r="AH205" s="24"/>
      <c r="AI205" s="24"/>
      <c r="AJ205" s="24"/>
      <c r="AK205" s="44"/>
      <c r="AL205" s="22"/>
      <c r="AM205" s="24"/>
      <c r="AN205" s="24"/>
      <c r="AO205" s="24"/>
    </row>
    <row r="206">
      <c r="B206" s="42" t="s">
        <v>1789</v>
      </c>
      <c r="C206" s="43" t="s">
        <v>1790</v>
      </c>
      <c r="E206" s="24"/>
      <c r="F206" s="44"/>
      <c r="G206" s="22" t="s">
        <v>14</v>
      </c>
      <c r="H206" s="24"/>
      <c r="I206" s="24"/>
      <c r="J206" s="44"/>
      <c r="K206" s="22" t="s">
        <v>249</v>
      </c>
      <c r="L206" s="24"/>
      <c r="M206" s="24"/>
      <c r="N206" s="24"/>
      <c r="O206" s="24"/>
      <c r="P206" s="44"/>
      <c r="Q206" s="22" t="s">
        <v>353</v>
      </c>
      <c r="R206" s="24"/>
      <c r="S206" s="24"/>
      <c r="T206" s="24"/>
      <c r="U206" s="24"/>
      <c r="V206" s="44"/>
      <c r="W206" s="22"/>
      <c r="X206" s="24"/>
      <c r="Y206" s="24"/>
      <c r="Z206" s="24"/>
      <c r="AA206" s="44"/>
      <c r="AB206" s="22"/>
      <c r="AC206" s="24"/>
      <c r="AD206" s="24"/>
      <c r="AE206" s="24"/>
      <c r="AF206" s="44"/>
      <c r="AG206" s="22"/>
      <c r="AH206" s="24"/>
      <c r="AI206" s="24"/>
      <c r="AJ206" s="24"/>
      <c r="AK206" s="44"/>
      <c r="AL206" s="22"/>
      <c r="AM206" s="24"/>
      <c r="AN206" s="24"/>
      <c r="AO206" s="24"/>
    </row>
    <row r="207">
      <c r="B207" s="42" t="s">
        <v>1791</v>
      </c>
      <c r="C207" s="43" t="s">
        <v>1792</v>
      </c>
      <c r="E207" s="24"/>
      <c r="F207" s="44"/>
      <c r="G207" s="22" t="s">
        <v>14</v>
      </c>
      <c r="H207" s="24"/>
      <c r="I207" s="24"/>
      <c r="J207" s="44"/>
      <c r="K207" s="22" t="s">
        <v>249</v>
      </c>
      <c r="L207" s="24"/>
      <c r="M207" s="24"/>
      <c r="N207" s="24"/>
      <c r="O207" s="24"/>
      <c r="P207" s="44"/>
      <c r="Q207" s="22"/>
      <c r="R207" s="24"/>
      <c r="S207" s="24"/>
      <c r="T207" s="24"/>
      <c r="U207" s="24"/>
      <c r="V207" s="44"/>
      <c r="W207" s="22"/>
      <c r="X207" s="24"/>
      <c r="Y207" s="24"/>
      <c r="Z207" s="24"/>
      <c r="AA207" s="44"/>
      <c r="AB207" s="22"/>
      <c r="AC207" s="24"/>
      <c r="AD207" s="24"/>
      <c r="AE207" s="24"/>
      <c r="AF207" s="44"/>
      <c r="AG207" s="22"/>
      <c r="AH207" s="24"/>
      <c r="AI207" s="24"/>
      <c r="AJ207" s="24"/>
      <c r="AK207" s="44"/>
      <c r="AL207" s="22"/>
      <c r="AM207" s="24"/>
      <c r="AN207" s="24"/>
      <c r="AO207" s="24"/>
    </row>
    <row r="208">
      <c r="A208" s="41" t="s">
        <v>862</v>
      </c>
      <c r="B208" s="42" t="s">
        <v>1793</v>
      </c>
      <c r="C208" s="43" t="s">
        <v>1794</v>
      </c>
      <c r="D208" s="22" t="s">
        <v>133</v>
      </c>
      <c r="E208" s="24"/>
      <c r="F208" s="44"/>
      <c r="G208" s="22" t="s">
        <v>14</v>
      </c>
      <c r="H208" s="24"/>
      <c r="I208" s="24"/>
      <c r="J208" s="44"/>
      <c r="K208" s="22" t="s">
        <v>145</v>
      </c>
      <c r="L208" s="24"/>
      <c r="M208" s="24"/>
      <c r="N208" s="24"/>
      <c r="O208" s="24"/>
      <c r="P208" s="44"/>
      <c r="Q208" s="22"/>
      <c r="R208" s="24"/>
      <c r="S208" s="24"/>
      <c r="T208" s="24"/>
      <c r="U208" s="24"/>
      <c r="V208" s="44"/>
      <c r="W208" s="22"/>
      <c r="X208" s="24"/>
      <c r="Y208" s="24"/>
      <c r="Z208" s="24"/>
      <c r="AA208" s="44"/>
      <c r="AB208" s="22"/>
      <c r="AC208" s="24"/>
      <c r="AD208" s="24"/>
      <c r="AE208" s="24"/>
      <c r="AF208" s="44"/>
      <c r="AG208" s="22"/>
      <c r="AH208" s="24"/>
      <c r="AI208" s="24"/>
      <c r="AJ208" s="24"/>
      <c r="AK208" s="44"/>
      <c r="AL208" s="22"/>
      <c r="AM208" s="24"/>
      <c r="AN208" s="24"/>
      <c r="AO208" s="24"/>
    </row>
    <row r="209">
      <c r="B209" s="42" t="s">
        <v>1797</v>
      </c>
      <c r="C209" s="43" t="s">
        <v>1798</v>
      </c>
      <c r="E209" s="24"/>
      <c r="F209" s="44"/>
      <c r="G209" s="22" t="s">
        <v>14</v>
      </c>
      <c r="H209" s="24"/>
      <c r="I209" s="24"/>
      <c r="J209" s="44"/>
      <c r="K209" s="22" t="s">
        <v>145</v>
      </c>
      <c r="L209" s="24"/>
      <c r="M209" s="24"/>
      <c r="N209" s="24"/>
      <c r="O209" s="24"/>
      <c r="P209" s="44"/>
      <c r="Q209" s="22"/>
      <c r="R209" s="24"/>
      <c r="S209" s="24"/>
      <c r="T209" s="24"/>
      <c r="U209" s="24"/>
      <c r="V209" s="44"/>
      <c r="W209" s="22"/>
      <c r="X209" s="24"/>
      <c r="Y209" s="24"/>
      <c r="Z209" s="24"/>
      <c r="AA209" s="44"/>
      <c r="AB209" s="22"/>
      <c r="AC209" s="24"/>
      <c r="AD209" s="24"/>
      <c r="AE209" s="24"/>
      <c r="AF209" s="44"/>
      <c r="AG209" s="22"/>
      <c r="AH209" s="24"/>
      <c r="AI209" s="24"/>
      <c r="AJ209" s="24"/>
      <c r="AK209" s="44"/>
      <c r="AL209" s="22"/>
      <c r="AM209" s="24"/>
      <c r="AN209" s="24"/>
      <c r="AO209" s="24"/>
    </row>
    <row r="210">
      <c r="B210" s="42" t="s">
        <v>1806</v>
      </c>
      <c r="C210" s="43" t="s">
        <v>1808</v>
      </c>
      <c r="E210" s="24"/>
      <c r="F210" s="44"/>
      <c r="G210" s="22" t="s">
        <v>14</v>
      </c>
      <c r="H210" s="24"/>
      <c r="I210" s="24"/>
      <c r="J210" s="44"/>
      <c r="K210" s="22" t="s">
        <v>249</v>
      </c>
      <c r="L210" s="24"/>
      <c r="M210" s="24"/>
      <c r="N210" s="24"/>
      <c r="O210" s="24"/>
      <c r="P210" s="44"/>
      <c r="Q210" s="22" t="s">
        <v>318</v>
      </c>
      <c r="R210" s="24"/>
      <c r="S210" s="24"/>
      <c r="T210" s="24"/>
      <c r="U210" s="24"/>
      <c r="V210" s="44"/>
      <c r="W210" s="22" t="s">
        <v>319</v>
      </c>
      <c r="X210" s="24"/>
      <c r="Y210" s="24"/>
      <c r="Z210" s="24"/>
      <c r="AA210" s="44"/>
      <c r="AB210" s="22"/>
      <c r="AC210" s="24"/>
      <c r="AD210" s="24"/>
      <c r="AE210" s="24"/>
      <c r="AF210" s="44"/>
      <c r="AG210" s="22"/>
      <c r="AH210" s="24"/>
      <c r="AI210" s="24"/>
      <c r="AJ210" s="24"/>
      <c r="AK210" s="44"/>
      <c r="AL210" s="22"/>
      <c r="AM210" s="24"/>
      <c r="AN210" s="24"/>
      <c r="AO210" s="24"/>
    </row>
    <row r="211">
      <c r="B211" s="42" t="s">
        <v>1810</v>
      </c>
      <c r="C211" s="43" t="s">
        <v>1811</v>
      </c>
      <c r="E211" s="24"/>
      <c r="F211" s="44"/>
      <c r="G211" s="22" t="s">
        <v>14</v>
      </c>
      <c r="H211" s="24"/>
      <c r="I211" s="24"/>
      <c r="J211" s="44"/>
      <c r="K211" s="22" t="s">
        <v>423</v>
      </c>
      <c r="L211" s="24"/>
      <c r="M211" s="24"/>
      <c r="N211" s="24"/>
      <c r="O211" s="24"/>
      <c r="P211" s="44"/>
      <c r="Q211" s="22" t="s">
        <v>354</v>
      </c>
      <c r="R211" s="30" t="str">
        <f>HYPERLINK("https://www.youtube.com/watch?v=HxuOWl4t87o","HGB")</f>
        <v>HGB</v>
      </c>
      <c r="S211" s="24"/>
      <c r="T211" s="24"/>
      <c r="U211" s="24"/>
      <c r="V211" s="50"/>
      <c r="W211" s="22"/>
      <c r="X211" s="24"/>
      <c r="Y211" s="24"/>
      <c r="Z211" s="24"/>
      <c r="AA211" s="44"/>
      <c r="AB211" s="22"/>
      <c r="AC211" s="24"/>
      <c r="AD211" s="24"/>
      <c r="AE211" s="24"/>
      <c r="AF211" s="44"/>
      <c r="AG211" s="22"/>
      <c r="AH211" s="24"/>
      <c r="AI211" s="24"/>
      <c r="AJ211" s="24"/>
      <c r="AK211" s="44"/>
      <c r="AL211" s="22"/>
      <c r="AM211" s="24"/>
      <c r="AN211" s="24"/>
      <c r="AO211" s="24"/>
    </row>
    <row r="212">
      <c r="B212" s="42" t="s">
        <v>1817</v>
      </c>
      <c r="C212" s="43" t="s">
        <v>1818</v>
      </c>
      <c r="E212" s="24"/>
      <c r="F212" s="44"/>
      <c r="G212" s="22" t="s">
        <v>14</v>
      </c>
      <c r="H212" s="24"/>
      <c r="I212" s="24"/>
      <c r="J212" s="44"/>
      <c r="K212" s="22" t="s">
        <v>249</v>
      </c>
      <c r="L212" s="24"/>
      <c r="M212" s="24"/>
      <c r="N212" s="24"/>
      <c r="O212" s="24"/>
      <c r="P212" s="44"/>
      <c r="Q212" s="22"/>
      <c r="R212" s="24"/>
      <c r="S212" s="24"/>
      <c r="T212" s="24"/>
      <c r="U212" s="24"/>
      <c r="V212" s="44"/>
      <c r="W212" s="22"/>
      <c r="X212" s="24"/>
      <c r="Y212" s="24"/>
      <c r="Z212" s="24"/>
      <c r="AA212" s="44"/>
      <c r="AB212" s="22"/>
      <c r="AC212" s="24"/>
      <c r="AD212" s="24"/>
      <c r="AE212" s="24"/>
      <c r="AF212" s="44"/>
      <c r="AG212" s="22"/>
      <c r="AH212" s="24"/>
      <c r="AI212" s="24"/>
      <c r="AJ212" s="24"/>
      <c r="AK212" s="44"/>
      <c r="AL212" s="22"/>
      <c r="AM212" s="24"/>
      <c r="AN212" s="24"/>
      <c r="AO212" s="24"/>
    </row>
    <row r="213">
      <c r="A213" s="41" t="s">
        <v>876</v>
      </c>
      <c r="B213" s="42" t="s">
        <v>1821</v>
      </c>
      <c r="C213" s="43" t="s">
        <v>1822</v>
      </c>
      <c r="D213" s="22" t="s">
        <v>133</v>
      </c>
      <c r="E213" s="24"/>
      <c r="F213" s="44"/>
      <c r="G213" s="22" t="s">
        <v>14</v>
      </c>
      <c r="H213" s="24"/>
      <c r="I213" s="24"/>
      <c r="J213" s="44"/>
      <c r="K213" s="22" t="s">
        <v>249</v>
      </c>
      <c r="L213" s="24"/>
      <c r="M213" s="24"/>
      <c r="N213" s="24"/>
      <c r="O213" s="24"/>
      <c r="P213" s="44"/>
      <c r="Q213" s="22" t="s">
        <v>318</v>
      </c>
      <c r="R213" s="24"/>
      <c r="S213" s="24"/>
      <c r="T213" s="24"/>
      <c r="U213" s="24"/>
      <c r="V213" s="44"/>
      <c r="W213" s="22" t="s">
        <v>319</v>
      </c>
      <c r="X213" s="24"/>
      <c r="Y213" s="24"/>
      <c r="Z213" s="24"/>
      <c r="AA213" s="44"/>
      <c r="AB213" s="22"/>
      <c r="AC213" s="24"/>
      <c r="AD213" s="24"/>
      <c r="AE213" s="24"/>
      <c r="AF213" s="44"/>
      <c r="AG213" s="22"/>
      <c r="AH213" s="24"/>
      <c r="AI213" s="24"/>
      <c r="AJ213" s="24"/>
      <c r="AK213" s="44"/>
      <c r="AL213" s="22"/>
      <c r="AM213" s="24"/>
      <c r="AN213" s="24"/>
      <c r="AO213" s="24"/>
    </row>
    <row r="214">
      <c r="B214" s="42" t="s">
        <v>1825</v>
      </c>
      <c r="C214" s="43" t="s">
        <v>1826</v>
      </c>
      <c r="E214" s="24"/>
      <c r="F214" s="44"/>
      <c r="G214" s="22" t="s">
        <v>14</v>
      </c>
      <c r="H214" s="24"/>
      <c r="I214" s="24"/>
      <c r="J214" s="44"/>
      <c r="K214" s="22" t="s">
        <v>249</v>
      </c>
      <c r="L214" s="30" t="str">
        <f>HYPERLINK("https://www.twitch.tv/videos/208307786","GOL")</f>
        <v>GOL</v>
      </c>
      <c r="M214" s="30" t="str">
        <f>HYPERLINK("https://www.twitch.tv/videos/335474160","NIM")</f>
        <v>NIM</v>
      </c>
      <c r="N214" s="30" t="str">
        <f>HYPERLINK("https://www.twitch.tv/videos/87264772","XEL")</f>
        <v>XEL</v>
      </c>
      <c r="O214" s="30" t="str">
        <f>HYPERLINK("https://www.twitch.tv/videos/306899799","AWE")</f>
        <v>AWE</v>
      </c>
      <c r="P214" s="71" t="str">
        <f>HYPERLINK("https://www.youtube.com/playlist?list=PLbVGARhZL4D2sfunv6MymdeQnPcD3MaJa","Playlist")</f>
        <v>Playlist</v>
      </c>
      <c r="Q214" s="22" t="s">
        <v>353</v>
      </c>
      <c r="R214" s="24"/>
      <c r="S214" s="24"/>
      <c r="T214" s="24"/>
      <c r="U214" s="24"/>
      <c r="V214" s="44"/>
      <c r="W214" s="22"/>
      <c r="X214" s="24"/>
      <c r="Y214" s="24"/>
      <c r="Z214" s="24"/>
      <c r="AA214" s="44"/>
      <c r="AB214" s="22"/>
      <c r="AC214" s="24"/>
      <c r="AD214" s="24"/>
      <c r="AE214" s="24"/>
      <c r="AF214" s="44"/>
      <c r="AG214" s="22"/>
      <c r="AH214" s="24"/>
      <c r="AI214" s="24"/>
      <c r="AJ214" s="24"/>
      <c r="AK214" s="44"/>
      <c r="AL214" s="22"/>
      <c r="AM214" s="24"/>
      <c r="AN214" s="24"/>
      <c r="AO214" s="24"/>
    </row>
    <row r="215">
      <c r="B215" s="42" t="s">
        <v>1835</v>
      </c>
      <c r="C215" s="43" t="s">
        <v>1836</v>
      </c>
      <c r="E215" s="24"/>
      <c r="F215" s="44"/>
      <c r="G215" s="22" t="s">
        <v>14</v>
      </c>
      <c r="H215" s="24"/>
      <c r="I215" s="24"/>
      <c r="J215" s="44"/>
      <c r="K215" s="22" t="s">
        <v>593</v>
      </c>
      <c r="L215" s="24"/>
      <c r="M215" s="24"/>
      <c r="N215" s="24"/>
      <c r="O215" s="24"/>
      <c r="P215" s="44"/>
      <c r="Q215" s="22" t="s">
        <v>353</v>
      </c>
      <c r="R215" s="24"/>
      <c r="S215" s="24"/>
      <c r="T215" s="24"/>
      <c r="U215" s="24"/>
      <c r="V215" s="44"/>
      <c r="W215" s="22"/>
      <c r="X215" s="24"/>
      <c r="Y215" s="24"/>
      <c r="Z215" s="24"/>
      <c r="AA215" s="44"/>
      <c r="AB215" s="22"/>
      <c r="AC215" s="24"/>
      <c r="AD215" s="24"/>
      <c r="AE215" s="24"/>
      <c r="AF215" s="44"/>
      <c r="AG215" s="22"/>
      <c r="AH215" s="24"/>
      <c r="AI215" s="24"/>
      <c r="AJ215" s="24"/>
      <c r="AK215" s="44"/>
      <c r="AL215" s="22"/>
      <c r="AM215" s="24"/>
      <c r="AN215" s="24"/>
      <c r="AO215" s="24"/>
    </row>
    <row r="216">
      <c r="B216" s="42" t="s">
        <v>1839</v>
      </c>
      <c r="C216" s="43" t="s">
        <v>1840</v>
      </c>
      <c r="E216" s="24"/>
      <c r="F216" s="44"/>
      <c r="G216" s="22" t="s">
        <v>14</v>
      </c>
      <c r="H216" s="24"/>
      <c r="I216" s="24"/>
      <c r="J216" s="44"/>
      <c r="K216" s="22" t="s">
        <v>249</v>
      </c>
      <c r="L216" s="24"/>
      <c r="M216" s="24"/>
      <c r="N216" s="24"/>
      <c r="O216" s="24"/>
      <c r="P216" s="44"/>
      <c r="Q216" s="22"/>
      <c r="R216" s="24"/>
      <c r="S216" s="24"/>
      <c r="T216" s="24"/>
      <c r="U216" s="24"/>
      <c r="V216" s="44"/>
      <c r="W216" s="22"/>
      <c r="X216" s="24"/>
      <c r="Y216" s="24"/>
      <c r="Z216" s="24"/>
      <c r="AA216" s="44"/>
      <c r="AB216" s="22"/>
      <c r="AC216" s="24"/>
      <c r="AD216" s="24"/>
      <c r="AE216" s="24"/>
      <c r="AF216" s="44"/>
      <c r="AG216" s="22"/>
      <c r="AH216" s="24"/>
      <c r="AI216" s="24"/>
      <c r="AJ216" s="24"/>
      <c r="AK216" s="44"/>
      <c r="AL216" s="22"/>
      <c r="AM216" s="24"/>
      <c r="AN216" s="24"/>
      <c r="AO216" s="24"/>
    </row>
    <row r="217">
      <c r="B217" s="42" t="s">
        <v>1843</v>
      </c>
      <c r="C217" s="43" t="s">
        <v>1844</v>
      </c>
      <c r="E217" s="24"/>
      <c r="F217" s="44"/>
      <c r="G217" s="22" t="s">
        <v>14</v>
      </c>
      <c r="H217" s="24"/>
      <c r="I217" s="24"/>
      <c r="J217" s="44"/>
      <c r="K217" s="22" t="s">
        <v>212</v>
      </c>
      <c r="L217" s="24"/>
      <c r="M217" s="24"/>
      <c r="N217" s="24"/>
      <c r="O217" s="24"/>
      <c r="P217" s="44"/>
      <c r="Q217" s="22"/>
      <c r="R217" s="24"/>
      <c r="S217" s="24"/>
      <c r="T217" s="24"/>
      <c r="U217" s="24"/>
      <c r="V217" s="44"/>
      <c r="W217" s="22"/>
      <c r="X217" s="24"/>
      <c r="Y217" s="24"/>
      <c r="Z217" s="24"/>
      <c r="AA217" s="44"/>
      <c r="AB217" s="22"/>
      <c r="AC217" s="24"/>
      <c r="AD217" s="24"/>
      <c r="AE217" s="24"/>
      <c r="AF217" s="44"/>
      <c r="AG217" s="22"/>
      <c r="AH217" s="24"/>
      <c r="AI217" s="24"/>
      <c r="AJ217" s="24"/>
      <c r="AK217" s="44"/>
      <c r="AL217" s="22"/>
      <c r="AM217" s="24"/>
      <c r="AN217" s="24"/>
      <c r="AO217" s="24"/>
    </row>
    <row r="218">
      <c r="A218" s="41" t="s">
        <v>887</v>
      </c>
      <c r="B218" s="42" t="s">
        <v>1849</v>
      </c>
      <c r="C218" s="43" t="s">
        <v>1850</v>
      </c>
      <c r="D218" s="22" t="s">
        <v>133</v>
      </c>
      <c r="E218" s="24"/>
      <c r="F218" s="44"/>
      <c r="G218" s="22" t="s">
        <v>14</v>
      </c>
      <c r="H218" s="24"/>
      <c r="I218" s="24"/>
      <c r="J218" s="44"/>
      <c r="K218" s="22" t="s">
        <v>325</v>
      </c>
      <c r="L218" s="24"/>
      <c r="M218" s="24"/>
      <c r="N218" s="24"/>
      <c r="O218" s="24"/>
      <c r="P218" s="44"/>
      <c r="Q218" s="22"/>
      <c r="R218" s="24"/>
      <c r="S218" s="24"/>
      <c r="T218" s="24"/>
      <c r="U218" s="24"/>
      <c r="V218" s="44"/>
      <c r="W218" s="22"/>
      <c r="X218" s="24"/>
      <c r="Y218" s="24"/>
      <c r="Z218" s="24"/>
      <c r="AA218" s="44"/>
      <c r="AB218" s="22"/>
      <c r="AC218" s="24"/>
      <c r="AD218" s="24"/>
      <c r="AE218" s="24"/>
      <c r="AF218" s="44"/>
      <c r="AG218" s="22"/>
      <c r="AH218" s="24"/>
      <c r="AI218" s="24"/>
      <c r="AJ218" s="24"/>
      <c r="AK218" s="44"/>
      <c r="AL218" s="22"/>
      <c r="AM218" s="24"/>
      <c r="AN218" s="24"/>
      <c r="AO218" s="24"/>
    </row>
    <row r="219">
      <c r="B219" s="42" t="s">
        <v>1854</v>
      </c>
      <c r="C219" s="43" t="s">
        <v>1855</v>
      </c>
      <c r="E219" s="24"/>
      <c r="F219" s="44"/>
      <c r="G219" s="22" t="s">
        <v>14</v>
      </c>
      <c r="H219" s="24"/>
      <c r="I219" s="24"/>
      <c r="J219" s="44"/>
      <c r="K219" s="22" t="s">
        <v>249</v>
      </c>
      <c r="L219" s="24"/>
      <c r="M219" s="24"/>
      <c r="N219" s="24"/>
      <c r="O219" s="24"/>
      <c r="P219" s="44"/>
      <c r="Q219" s="22" t="s">
        <v>307</v>
      </c>
      <c r="R219" s="24"/>
      <c r="S219" s="24"/>
      <c r="T219" s="24"/>
      <c r="U219" s="24"/>
      <c r="V219" s="44"/>
      <c r="W219" s="22"/>
      <c r="X219" s="24"/>
      <c r="Y219" s="24"/>
      <c r="Z219" s="24"/>
      <c r="AA219" s="44"/>
      <c r="AB219" s="22"/>
      <c r="AC219" s="24"/>
      <c r="AD219" s="24"/>
      <c r="AE219" s="24"/>
      <c r="AF219" s="44"/>
      <c r="AG219" s="22"/>
      <c r="AH219" s="24"/>
      <c r="AI219" s="24"/>
      <c r="AJ219" s="24"/>
      <c r="AK219" s="44"/>
      <c r="AL219" s="22"/>
      <c r="AM219" s="24"/>
      <c r="AN219" s="24"/>
      <c r="AO219" s="24"/>
    </row>
    <row r="220">
      <c r="B220" s="42" t="s">
        <v>1860</v>
      </c>
      <c r="C220" s="43" t="s">
        <v>1861</v>
      </c>
      <c r="E220" s="24"/>
      <c r="F220" s="44"/>
      <c r="G220" s="22" t="s">
        <v>14</v>
      </c>
      <c r="H220" s="24"/>
      <c r="I220" s="24"/>
      <c r="J220" s="44"/>
      <c r="K220" s="22" t="s">
        <v>145</v>
      </c>
      <c r="L220" s="24"/>
      <c r="M220" s="24"/>
      <c r="N220" s="24"/>
      <c r="O220" s="24"/>
      <c r="P220" s="44"/>
      <c r="Q220" s="22"/>
      <c r="R220" s="24"/>
      <c r="S220" s="24"/>
      <c r="T220" s="24"/>
      <c r="U220" s="24"/>
      <c r="V220" s="44"/>
      <c r="W220" s="22"/>
      <c r="X220" s="24"/>
      <c r="Y220" s="24"/>
      <c r="Z220" s="24"/>
      <c r="AA220" s="44"/>
      <c r="AB220" s="22"/>
      <c r="AC220" s="24"/>
      <c r="AD220" s="24"/>
      <c r="AE220" s="24"/>
      <c r="AF220" s="44"/>
      <c r="AG220" s="22"/>
      <c r="AH220" s="24"/>
      <c r="AI220" s="24"/>
      <c r="AJ220" s="24"/>
      <c r="AK220" s="44"/>
      <c r="AL220" s="22"/>
      <c r="AM220" s="24"/>
      <c r="AN220" s="24"/>
      <c r="AO220" s="24"/>
    </row>
    <row r="221">
      <c r="B221" s="42" t="s">
        <v>1865</v>
      </c>
      <c r="C221" s="43" t="s">
        <v>1866</v>
      </c>
      <c r="E221" s="24"/>
      <c r="F221" s="44"/>
      <c r="G221" s="22" t="s">
        <v>14</v>
      </c>
      <c r="H221" s="24"/>
      <c r="I221" s="24"/>
      <c r="J221" s="44"/>
      <c r="K221" s="22" t="s">
        <v>249</v>
      </c>
      <c r="L221" s="24"/>
      <c r="M221" s="24"/>
      <c r="N221" s="24"/>
      <c r="O221" s="24"/>
      <c r="P221" s="44"/>
      <c r="Q221" s="22"/>
      <c r="R221" s="24"/>
      <c r="S221" s="24"/>
      <c r="T221" s="24"/>
      <c r="U221" s="24"/>
      <c r="V221" s="44"/>
      <c r="W221" s="22"/>
      <c r="X221" s="24"/>
      <c r="Y221" s="24"/>
      <c r="Z221" s="24"/>
      <c r="AA221" s="44"/>
      <c r="AB221" s="22"/>
      <c r="AC221" s="24"/>
      <c r="AD221" s="24"/>
      <c r="AE221" s="24"/>
      <c r="AF221" s="44"/>
      <c r="AG221" s="22"/>
      <c r="AH221" s="24"/>
      <c r="AI221" s="24"/>
      <c r="AJ221" s="24"/>
      <c r="AK221" s="44"/>
      <c r="AL221" s="22"/>
      <c r="AM221" s="24"/>
      <c r="AN221" s="24"/>
      <c r="AO221" s="24"/>
    </row>
    <row r="222">
      <c r="B222" s="42" t="s">
        <v>1869</v>
      </c>
      <c r="C222" s="43" t="s">
        <v>1870</v>
      </c>
      <c r="E222" s="24"/>
      <c r="F222" s="44"/>
      <c r="G222" s="22" t="s">
        <v>14</v>
      </c>
      <c r="H222" s="24"/>
      <c r="I222" s="24"/>
      <c r="J222" s="44"/>
      <c r="K222" s="22" t="s">
        <v>325</v>
      </c>
      <c r="L222" s="24"/>
      <c r="M222" s="24"/>
      <c r="N222" s="24"/>
      <c r="O222" s="24"/>
      <c r="P222" s="44"/>
      <c r="Q222" s="22"/>
      <c r="R222" s="24"/>
      <c r="S222" s="24"/>
      <c r="T222" s="24"/>
      <c r="U222" s="24"/>
      <c r="V222" s="44"/>
      <c r="W222" s="22"/>
      <c r="X222" s="24"/>
      <c r="Y222" s="24"/>
      <c r="Z222" s="24"/>
      <c r="AA222" s="44"/>
      <c r="AB222" s="22"/>
      <c r="AC222" s="24"/>
      <c r="AD222" s="24"/>
      <c r="AE222" s="24"/>
      <c r="AF222" s="44"/>
      <c r="AG222" s="22"/>
      <c r="AH222" s="24"/>
      <c r="AI222" s="24"/>
      <c r="AJ222" s="24"/>
      <c r="AK222" s="44"/>
      <c r="AL222" s="22"/>
      <c r="AM222" s="24"/>
      <c r="AN222" s="24"/>
      <c r="AO222" s="24"/>
    </row>
    <row r="223">
      <c r="A223" s="41" t="s">
        <v>894</v>
      </c>
      <c r="B223" s="42" t="s">
        <v>1874</v>
      </c>
      <c r="C223" s="43" t="s">
        <v>1875</v>
      </c>
      <c r="D223" s="22" t="s">
        <v>133</v>
      </c>
      <c r="E223" s="24"/>
      <c r="F223" s="44"/>
      <c r="G223" s="22" t="s">
        <v>14</v>
      </c>
      <c r="H223" s="30" t="str">
        <f>HYPERLINK("https://www.youtube.com/watch?v=Ov8TYbzGL3U","SUN")</f>
        <v>SUN</v>
      </c>
      <c r="I223" s="24"/>
      <c r="J223" s="44"/>
      <c r="K223" s="22" t="s">
        <v>335</v>
      </c>
      <c r="L223" s="30" t="str">
        <f>HYPERLINK("https://www.youtube.com/watch?v=Ov8TYbzGL3U","SUN")</f>
        <v>SUN</v>
      </c>
      <c r="M223" s="24"/>
      <c r="N223" s="24"/>
      <c r="O223" s="24"/>
      <c r="P223" s="44"/>
      <c r="Q223" s="22"/>
      <c r="R223" s="24"/>
      <c r="S223" s="24"/>
      <c r="T223" s="24"/>
      <c r="U223" s="24"/>
      <c r="V223" s="44"/>
      <c r="W223" s="22"/>
      <c r="X223" s="24"/>
      <c r="Y223" s="24"/>
      <c r="Z223" s="24"/>
      <c r="AA223" s="44"/>
      <c r="AB223" s="22"/>
      <c r="AC223" s="24"/>
      <c r="AD223" s="24"/>
      <c r="AE223" s="24"/>
      <c r="AF223" s="44"/>
      <c r="AG223" s="22"/>
      <c r="AH223" s="24"/>
      <c r="AI223" s="24"/>
      <c r="AJ223" s="24"/>
      <c r="AK223" s="44"/>
      <c r="AL223" s="22"/>
      <c r="AM223" s="24"/>
      <c r="AN223" s="24"/>
      <c r="AO223" s="24"/>
    </row>
    <row r="224">
      <c r="B224" s="42" t="s">
        <v>1881</v>
      </c>
      <c r="C224" s="43" t="s">
        <v>1882</v>
      </c>
      <c r="E224" s="24"/>
      <c r="F224" s="44"/>
      <c r="G224" s="22" t="s">
        <v>14</v>
      </c>
      <c r="H224" s="24"/>
      <c r="I224" s="24"/>
      <c r="J224" s="44"/>
      <c r="K224" s="22" t="s">
        <v>1883</v>
      </c>
      <c r="L224" s="24"/>
      <c r="M224" s="24"/>
      <c r="N224" s="24"/>
      <c r="O224" s="24"/>
      <c r="P224" s="44"/>
      <c r="Q224" s="22" t="s">
        <v>1884</v>
      </c>
      <c r="R224" s="24"/>
      <c r="S224" s="24"/>
      <c r="T224" s="24"/>
      <c r="U224" s="24"/>
      <c r="V224" s="44"/>
      <c r="W224" s="22"/>
      <c r="X224" s="24"/>
      <c r="Y224" s="24"/>
      <c r="Z224" s="24"/>
      <c r="AA224" s="44"/>
      <c r="AB224" s="22"/>
      <c r="AC224" s="24"/>
      <c r="AD224" s="24"/>
      <c r="AE224" s="24"/>
      <c r="AF224" s="44"/>
      <c r="AG224" s="22"/>
      <c r="AH224" s="24"/>
      <c r="AI224" s="24"/>
      <c r="AJ224" s="24"/>
      <c r="AK224" s="44"/>
      <c r="AL224" s="22"/>
      <c r="AM224" s="24"/>
      <c r="AN224" s="24"/>
      <c r="AO224" s="24"/>
    </row>
    <row r="225">
      <c r="B225" s="42" t="s">
        <v>1887</v>
      </c>
      <c r="C225" s="43" t="s">
        <v>1888</v>
      </c>
      <c r="E225" s="24"/>
      <c r="F225" s="44"/>
      <c r="G225" s="22" t="s">
        <v>14</v>
      </c>
      <c r="H225" s="24"/>
      <c r="I225" s="24"/>
      <c r="J225" s="44"/>
      <c r="K225" s="22" t="s">
        <v>325</v>
      </c>
      <c r="L225" s="24"/>
      <c r="M225" s="24"/>
      <c r="N225" s="24"/>
      <c r="O225" s="24"/>
      <c r="P225" s="44"/>
      <c r="Q225" s="22" t="s">
        <v>348</v>
      </c>
      <c r="R225" s="24"/>
      <c r="S225" s="24"/>
      <c r="T225" s="24"/>
      <c r="U225" s="24"/>
      <c r="V225" s="44"/>
      <c r="W225" s="22"/>
      <c r="X225" s="24"/>
      <c r="Y225" s="24"/>
      <c r="Z225" s="24"/>
      <c r="AA225" s="44"/>
      <c r="AB225" s="22"/>
      <c r="AC225" s="24"/>
      <c r="AD225" s="24"/>
      <c r="AE225" s="24"/>
      <c r="AF225" s="44"/>
      <c r="AG225" s="22"/>
      <c r="AH225" s="24"/>
      <c r="AI225" s="24"/>
      <c r="AJ225" s="24"/>
      <c r="AK225" s="44"/>
      <c r="AL225" s="22"/>
      <c r="AM225" s="24"/>
      <c r="AN225" s="24"/>
      <c r="AO225" s="24"/>
    </row>
    <row r="226">
      <c r="B226" s="42" t="s">
        <v>1891</v>
      </c>
      <c r="C226" s="43" t="s">
        <v>1892</v>
      </c>
      <c r="E226" s="24"/>
      <c r="F226" s="44"/>
      <c r="G226" s="22" t="s">
        <v>14</v>
      </c>
      <c r="H226" s="24"/>
      <c r="I226" s="24"/>
      <c r="J226" s="44"/>
      <c r="K226" s="22" t="s">
        <v>249</v>
      </c>
      <c r="L226" s="24"/>
      <c r="M226" s="24"/>
      <c r="N226" s="24"/>
      <c r="O226" s="24"/>
      <c r="P226" s="44"/>
      <c r="Q226" s="22"/>
      <c r="R226" s="24"/>
      <c r="S226" s="24"/>
      <c r="T226" s="24"/>
      <c r="U226" s="24"/>
      <c r="V226" s="44"/>
      <c r="W226" s="22"/>
      <c r="X226" s="24"/>
      <c r="Y226" s="24"/>
      <c r="Z226" s="24"/>
      <c r="AA226" s="44"/>
      <c r="AB226" s="22"/>
      <c r="AC226" s="24"/>
      <c r="AD226" s="24"/>
      <c r="AE226" s="24"/>
      <c r="AF226" s="44"/>
      <c r="AG226" s="22"/>
      <c r="AH226" s="24"/>
      <c r="AI226" s="24"/>
      <c r="AJ226" s="24"/>
      <c r="AK226" s="44"/>
      <c r="AL226" s="22"/>
      <c r="AM226" s="24"/>
      <c r="AN226" s="24"/>
      <c r="AO226" s="24"/>
    </row>
    <row r="227">
      <c r="B227" s="42" t="s">
        <v>1893</v>
      </c>
      <c r="C227" s="43" t="s">
        <v>1894</v>
      </c>
      <c r="E227" s="24"/>
      <c r="F227" s="44"/>
      <c r="G227" s="22" t="s">
        <v>14</v>
      </c>
      <c r="H227" s="24"/>
      <c r="I227" s="24"/>
      <c r="J227" s="44"/>
      <c r="K227" s="22" t="s">
        <v>249</v>
      </c>
      <c r="L227" s="30" t="str">
        <f>HYPERLINK("https://www.twitch.tv/videos/309292684","NIM")</f>
        <v>NIM</v>
      </c>
      <c r="M227" s="24"/>
      <c r="N227" s="24"/>
      <c r="O227" s="24"/>
      <c r="P227" s="44"/>
      <c r="Q227" s="22" t="s">
        <v>354</v>
      </c>
      <c r="R227" s="30" t="str">
        <f>HYPERLINK("https://www.twitch.tv/videos/309292685","NIM")</f>
        <v>NIM</v>
      </c>
      <c r="S227" s="24"/>
      <c r="T227" s="24"/>
      <c r="U227" s="24"/>
      <c r="V227" s="44"/>
      <c r="W227" s="22" t="s">
        <v>318</v>
      </c>
      <c r="X227" s="24"/>
      <c r="Y227" s="24"/>
      <c r="Z227" s="24"/>
      <c r="AA227" s="44"/>
      <c r="AB227" s="22" t="s">
        <v>345</v>
      </c>
      <c r="AC227" s="24"/>
      <c r="AD227" s="24"/>
      <c r="AE227" s="24"/>
      <c r="AF227" s="44"/>
      <c r="AG227" s="22"/>
      <c r="AH227" s="24"/>
      <c r="AI227" s="24"/>
      <c r="AJ227" s="24"/>
      <c r="AK227" s="44"/>
      <c r="AL227" s="22"/>
      <c r="AM227" s="24"/>
      <c r="AN227" s="24"/>
      <c r="AO227" s="24"/>
    </row>
    <row r="228">
      <c r="A228" s="41" t="s">
        <v>909</v>
      </c>
      <c r="B228" s="42" t="s">
        <v>1900</v>
      </c>
      <c r="C228" s="43" t="s">
        <v>1901</v>
      </c>
      <c r="D228" s="22" t="s">
        <v>133</v>
      </c>
      <c r="E228" s="24"/>
      <c r="F228" s="44"/>
      <c r="G228" s="22" t="s">
        <v>14</v>
      </c>
      <c r="H228" s="24"/>
      <c r="I228" s="24"/>
      <c r="J228" s="44"/>
      <c r="K228" s="22" t="s">
        <v>249</v>
      </c>
      <c r="L228" s="24"/>
      <c r="M228" s="24"/>
      <c r="N228" s="24"/>
      <c r="O228" s="24"/>
      <c r="P228" s="44"/>
      <c r="Q228" s="22"/>
      <c r="R228" s="24"/>
      <c r="S228" s="24"/>
      <c r="T228" s="24"/>
      <c r="U228" s="24"/>
      <c r="V228" s="44"/>
      <c r="W228" s="22"/>
      <c r="X228" s="24"/>
      <c r="Y228" s="24"/>
      <c r="Z228" s="24"/>
      <c r="AA228" s="44"/>
      <c r="AB228" s="22"/>
      <c r="AC228" s="24"/>
      <c r="AD228" s="24"/>
      <c r="AE228" s="24"/>
      <c r="AF228" s="44"/>
      <c r="AG228" s="22"/>
      <c r="AH228" s="24"/>
      <c r="AI228" s="24"/>
      <c r="AJ228" s="24"/>
      <c r="AK228" s="44"/>
      <c r="AL228" s="22"/>
      <c r="AM228" s="24"/>
      <c r="AN228" s="24"/>
      <c r="AO228" s="24"/>
    </row>
    <row r="229">
      <c r="B229" s="42" t="s">
        <v>1906</v>
      </c>
      <c r="C229" s="43" t="s">
        <v>1907</v>
      </c>
      <c r="E229" s="24"/>
      <c r="F229" s="44"/>
      <c r="G229" s="22" t="s">
        <v>14</v>
      </c>
      <c r="H229" s="24"/>
      <c r="I229" s="24"/>
      <c r="J229" s="44"/>
      <c r="K229" s="22" t="s">
        <v>249</v>
      </c>
      <c r="L229" s="24"/>
      <c r="M229" s="24"/>
      <c r="N229" s="24"/>
      <c r="O229" s="24"/>
      <c r="P229" s="44"/>
      <c r="Q229" s="22"/>
      <c r="R229" s="24"/>
      <c r="S229" s="24"/>
      <c r="T229" s="24"/>
      <c r="U229" s="24"/>
      <c r="V229" s="44"/>
      <c r="W229" s="22"/>
      <c r="X229" s="24"/>
      <c r="Y229" s="24"/>
      <c r="Z229" s="24"/>
      <c r="AA229" s="44"/>
      <c r="AB229" s="22"/>
      <c r="AC229" s="24"/>
      <c r="AD229" s="24"/>
      <c r="AE229" s="24"/>
      <c r="AF229" s="44"/>
      <c r="AG229" s="22"/>
      <c r="AH229" s="24"/>
      <c r="AI229" s="24"/>
      <c r="AJ229" s="24"/>
      <c r="AK229" s="44"/>
      <c r="AL229" s="22"/>
      <c r="AM229" s="24"/>
      <c r="AN229" s="24"/>
      <c r="AO229" s="24"/>
    </row>
    <row r="230">
      <c r="B230" s="42" t="s">
        <v>1912</v>
      </c>
      <c r="C230" s="43" t="s">
        <v>1913</v>
      </c>
      <c r="E230" s="24"/>
      <c r="F230" s="44"/>
      <c r="G230" s="22" t="s">
        <v>14</v>
      </c>
      <c r="H230" s="24"/>
      <c r="I230" s="24"/>
      <c r="J230" s="44"/>
      <c r="K230" s="22" t="s">
        <v>249</v>
      </c>
      <c r="L230" s="24"/>
      <c r="M230" s="24"/>
      <c r="N230" s="24"/>
      <c r="O230" s="24"/>
      <c r="P230" s="44"/>
      <c r="Q230" s="22"/>
      <c r="R230" s="24"/>
      <c r="S230" s="24"/>
      <c r="T230" s="24"/>
      <c r="U230" s="24"/>
      <c r="V230" s="44"/>
      <c r="W230" s="22"/>
      <c r="X230" s="24"/>
      <c r="Y230" s="24"/>
      <c r="Z230" s="24"/>
      <c r="AA230" s="44"/>
      <c r="AB230" s="22"/>
      <c r="AC230" s="24"/>
      <c r="AD230" s="24"/>
      <c r="AE230" s="24"/>
      <c r="AF230" s="44"/>
      <c r="AG230" s="22"/>
      <c r="AH230" s="24"/>
      <c r="AI230" s="24"/>
      <c r="AJ230" s="24"/>
      <c r="AK230" s="44"/>
      <c r="AL230" s="22"/>
      <c r="AM230" s="24"/>
      <c r="AN230" s="24"/>
      <c r="AO230" s="24"/>
    </row>
    <row r="231">
      <c r="B231" s="42" t="s">
        <v>1917</v>
      </c>
      <c r="C231" s="43" t="s">
        <v>1918</v>
      </c>
      <c r="E231" s="24"/>
      <c r="F231" s="44"/>
      <c r="G231" s="22" t="s">
        <v>14</v>
      </c>
      <c r="H231" s="24"/>
      <c r="I231" s="24"/>
      <c r="J231" s="44"/>
      <c r="K231" s="22" t="s">
        <v>335</v>
      </c>
      <c r="L231" s="24"/>
      <c r="M231" s="24"/>
      <c r="N231" s="24"/>
      <c r="O231" s="24"/>
      <c r="P231" s="44"/>
      <c r="Q231" s="22" t="s">
        <v>318</v>
      </c>
      <c r="R231" s="24"/>
      <c r="S231" s="24"/>
      <c r="T231" s="24"/>
      <c r="U231" s="24"/>
      <c r="V231" s="44"/>
      <c r="W231" s="22" t="s">
        <v>353</v>
      </c>
      <c r="X231" s="24"/>
      <c r="Y231" s="24"/>
      <c r="Z231" s="24"/>
      <c r="AA231" s="44"/>
      <c r="AB231" s="22"/>
      <c r="AC231" s="24"/>
      <c r="AD231" s="24"/>
      <c r="AE231" s="24"/>
      <c r="AF231" s="44"/>
      <c r="AG231" s="22"/>
      <c r="AH231" s="24"/>
      <c r="AI231" s="24"/>
      <c r="AJ231" s="24"/>
      <c r="AK231" s="44"/>
      <c r="AL231" s="22"/>
      <c r="AM231" s="24"/>
      <c r="AN231" s="24"/>
      <c r="AO231" s="24"/>
    </row>
    <row r="232">
      <c r="B232" s="42" t="s">
        <v>1923</v>
      </c>
      <c r="C232" s="43" t="s">
        <v>1924</v>
      </c>
      <c r="E232" s="24"/>
      <c r="F232" s="44"/>
      <c r="G232" s="22" t="s">
        <v>14</v>
      </c>
      <c r="H232" s="24"/>
      <c r="I232" s="24"/>
      <c r="J232" s="44"/>
      <c r="K232" s="22" t="s">
        <v>593</v>
      </c>
      <c r="L232" s="24"/>
      <c r="M232" s="24"/>
      <c r="N232" s="24"/>
      <c r="O232" s="24"/>
      <c r="P232" s="44"/>
      <c r="Q232" s="22"/>
      <c r="R232" s="24"/>
      <c r="S232" s="24"/>
      <c r="T232" s="24"/>
      <c r="U232" s="24"/>
      <c r="V232" s="44"/>
      <c r="W232" s="22"/>
      <c r="X232" s="24"/>
      <c r="Y232" s="24"/>
      <c r="Z232" s="24"/>
      <c r="AA232" s="44"/>
      <c r="AB232" s="22"/>
      <c r="AC232" s="24"/>
      <c r="AD232" s="24"/>
      <c r="AE232" s="24"/>
      <c r="AF232" s="44"/>
      <c r="AG232" s="22"/>
      <c r="AH232" s="24"/>
      <c r="AI232" s="24"/>
      <c r="AJ232" s="24"/>
      <c r="AK232" s="44"/>
      <c r="AL232" s="22"/>
      <c r="AM232" s="24"/>
      <c r="AN232" s="24"/>
      <c r="AO232" s="24"/>
    </row>
    <row r="233">
      <c r="A233" s="41" t="s">
        <v>919</v>
      </c>
      <c r="B233" s="42" t="s">
        <v>1925</v>
      </c>
      <c r="C233" s="43" t="s">
        <v>1926</v>
      </c>
      <c r="D233" s="22" t="s">
        <v>133</v>
      </c>
      <c r="E233" s="24"/>
      <c r="F233" s="44"/>
      <c r="G233" s="22" t="s">
        <v>14</v>
      </c>
      <c r="H233" s="24"/>
      <c r="I233" s="24"/>
      <c r="J233" s="44"/>
      <c r="K233" s="22" t="s">
        <v>249</v>
      </c>
      <c r="L233" s="24"/>
      <c r="M233" s="24"/>
      <c r="N233" s="24"/>
      <c r="O233" s="24"/>
      <c r="P233" s="44"/>
      <c r="Q233" s="22"/>
      <c r="R233" s="24"/>
      <c r="S233" s="24"/>
      <c r="T233" s="24"/>
      <c r="U233" s="24"/>
      <c r="V233" s="44"/>
      <c r="W233" s="22"/>
      <c r="X233" s="24"/>
      <c r="Y233" s="24"/>
      <c r="Z233" s="24"/>
      <c r="AA233" s="44"/>
      <c r="AB233" s="22"/>
      <c r="AC233" s="24"/>
      <c r="AD233" s="24"/>
      <c r="AE233" s="24"/>
      <c r="AF233" s="44"/>
      <c r="AG233" s="22"/>
      <c r="AH233" s="24"/>
      <c r="AI233" s="24"/>
      <c r="AJ233" s="24"/>
      <c r="AK233" s="44"/>
      <c r="AL233" s="22"/>
      <c r="AM233" s="24"/>
      <c r="AN233" s="24"/>
      <c r="AO233" s="24"/>
    </row>
    <row r="234">
      <c r="B234" s="42" t="s">
        <v>1933</v>
      </c>
      <c r="C234" s="43" t="s">
        <v>1934</v>
      </c>
      <c r="E234" s="24"/>
      <c r="F234" s="44"/>
      <c r="G234" s="22" t="s">
        <v>14</v>
      </c>
      <c r="H234" s="24"/>
      <c r="I234" s="24"/>
      <c r="J234" s="44"/>
      <c r="K234" s="22" t="s">
        <v>249</v>
      </c>
      <c r="L234" s="24"/>
      <c r="M234" s="24"/>
      <c r="N234" s="24"/>
      <c r="O234" s="24"/>
      <c r="P234" s="44"/>
      <c r="Q234" s="22" t="s">
        <v>353</v>
      </c>
      <c r="R234" s="24"/>
      <c r="S234" s="24"/>
      <c r="T234" s="24"/>
      <c r="U234" s="24"/>
      <c r="V234" s="44"/>
      <c r="W234" s="22"/>
      <c r="X234" s="24"/>
      <c r="Y234" s="24"/>
      <c r="Z234" s="24"/>
      <c r="AA234" s="44"/>
      <c r="AB234" s="22"/>
      <c r="AC234" s="24"/>
      <c r="AD234" s="24"/>
      <c r="AE234" s="24"/>
      <c r="AF234" s="44"/>
      <c r="AG234" s="22"/>
      <c r="AH234" s="24"/>
      <c r="AI234" s="24"/>
      <c r="AJ234" s="24"/>
      <c r="AK234" s="44"/>
      <c r="AL234" s="22"/>
      <c r="AM234" s="24"/>
      <c r="AN234" s="24"/>
      <c r="AO234" s="24"/>
    </row>
    <row r="235">
      <c r="B235" s="42" t="s">
        <v>1935</v>
      </c>
      <c r="C235" s="43" t="s">
        <v>1936</v>
      </c>
      <c r="E235" s="24"/>
      <c r="F235" s="44"/>
      <c r="G235" s="22" t="s">
        <v>14</v>
      </c>
      <c r="H235" s="24"/>
      <c r="I235" s="24"/>
      <c r="J235" s="44"/>
      <c r="K235" s="22" t="s">
        <v>249</v>
      </c>
      <c r="L235" s="24"/>
      <c r="M235" s="24"/>
      <c r="N235" s="24"/>
      <c r="O235" s="24"/>
      <c r="P235" s="44"/>
      <c r="Q235" s="22"/>
      <c r="R235" s="24"/>
      <c r="S235" s="24"/>
      <c r="T235" s="24"/>
      <c r="U235" s="24"/>
      <c r="V235" s="44"/>
      <c r="W235" s="22"/>
      <c r="X235" s="24"/>
      <c r="Y235" s="24"/>
      <c r="Z235" s="24"/>
      <c r="AA235" s="44"/>
      <c r="AB235" s="22"/>
      <c r="AC235" s="24"/>
      <c r="AD235" s="24"/>
      <c r="AE235" s="24"/>
      <c r="AF235" s="44"/>
      <c r="AG235" s="22"/>
      <c r="AH235" s="24"/>
      <c r="AI235" s="24"/>
      <c r="AJ235" s="24"/>
      <c r="AK235" s="44"/>
      <c r="AL235" s="22"/>
      <c r="AM235" s="24"/>
      <c r="AN235" s="24"/>
      <c r="AO235" s="24"/>
    </row>
    <row r="236">
      <c r="B236" s="42" t="s">
        <v>1939</v>
      </c>
      <c r="C236" s="43" t="s">
        <v>1940</v>
      </c>
      <c r="E236" s="24"/>
      <c r="F236" s="44"/>
      <c r="G236" s="22" t="s">
        <v>14</v>
      </c>
      <c r="H236" s="24"/>
      <c r="I236" s="24"/>
      <c r="J236" s="44"/>
      <c r="K236" s="22" t="s">
        <v>212</v>
      </c>
      <c r="L236" s="24"/>
      <c r="M236" s="24"/>
      <c r="N236" s="24"/>
      <c r="O236" s="24"/>
      <c r="P236" s="44"/>
      <c r="Q236" s="22" t="s">
        <v>318</v>
      </c>
      <c r="R236" s="24"/>
      <c r="S236" s="24"/>
      <c r="T236" s="24"/>
      <c r="U236" s="24"/>
      <c r="V236" s="44"/>
      <c r="W236" s="22" t="s">
        <v>319</v>
      </c>
      <c r="X236" s="24"/>
      <c r="Y236" s="24"/>
      <c r="Z236" s="24"/>
      <c r="AA236" s="44"/>
      <c r="AB236" s="22" t="s">
        <v>345</v>
      </c>
      <c r="AC236" s="24"/>
      <c r="AD236" s="24"/>
      <c r="AE236" s="24"/>
      <c r="AF236" s="44"/>
      <c r="AG236" s="22" t="s">
        <v>348</v>
      </c>
      <c r="AH236" s="24"/>
      <c r="AI236" s="24"/>
      <c r="AJ236" s="24"/>
      <c r="AK236" s="44"/>
      <c r="AL236" s="22" t="s">
        <v>353</v>
      </c>
      <c r="AM236" s="24"/>
      <c r="AN236" s="24"/>
      <c r="AO236" s="24"/>
    </row>
    <row r="237">
      <c r="B237" s="42" t="s">
        <v>1946</v>
      </c>
      <c r="C237" s="43" t="s">
        <v>1947</v>
      </c>
      <c r="E237" s="24"/>
      <c r="F237" s="44"/>
      <c r="G237" s="22" t="s">
        <v>14</v>
      </c>
      <c r="H237" s="24"/>
      <c r="I237" s="24"/>
      <c r="J237" s="44"/>
      <c r="K237" s="22" t="s">
        <v>325</v>
      </c>
      <c r="L237" s="24"/>
      <c r="M237" s="24"/>
      <c r="N237" s="24"/>
      <c r="O237" s="24"/>
      <c r="P237" s="44"/>
      <c r="Q237" s="22" t="s">
        <v>348</v>
      </c>
      <c r="R237" s="24"/>
      <c r="S237" s="24"/>
      <c r="T237" s="24"/>
      <c r="U237" s="24"/>
      <c r="V237" s="44"/>
      <c r="W237" s="22"/>
      <c r="X237" s="24"/>
      <c r="Y237" s="24"/>
      <c r="Z237" s="24"/>
      <c r="AA237" s="44"/>
      <c r="AB237" s="22"/>
      <c r="AC237" s="24"/>
      <c r="AD237" s="24"/>
      <c r="AE237" s="24"/>
      <c r="AF237" s="44"/>
      <c r="AG237" s="22"/>
      <c r="AH237" s="24"/>
      <c r="AI237" s="24"/>
      <c r="AJ237" s="24"/>
      <c r="AK237" s="44"/>
      <c r="AL237" s="22"/>
      <c r="AM237" s="24"/>
      <c r="AN237" s="24"/>
      <c r="AO237" s="24"/>
    </row>
    <row r="238">
      <c r="A238" s="41" t="s">
        <v>926</v>
      </c>
      <c r="B238" s="42" t="s">
        <v>1952</v>
      </c>
      <c r="C238" s="43" t="s">
        <v>1953</v>
      </c>
      <c r="D238" s="22" t="s">
        <v>133</v>
      </c>
      <c r="E238" s="24"/>
      <c r="F238" s="44"/>
      <c r="G238" s="22" t="s">
        <v>14</v>
      </c>
      <c r="H238" s="24"/>
      <c r="I238" s="24"/>
      <c r="J238" s="44"/>
      <c r="K238" s="22" t="s">
        <v>335</v>
      </c>
      <c r="L238" s="30" t="str">
        <f>HYPERLINK("https://www.youtube.com/watch?v=PjaNnLl4yR0&amp;t=0s","MOL")</f>
        <v>MOL</v>
      </c>
      <c r="M238" s="30" t="str">
        <f>HYPERLINK("https://www.twitch.tv/videos/335500372","NIM")</f>
        <v>NIM</v>
      </c>
      <c r="N238" s="30" t="str">
        <f>HYPERLINK("https://www.youtube.com/watch?v=cylPxDzld9M","HGB")</f>
        <v>HGB</v>
      </c>
      <c r="O238" s="30" t="str">
        <f>HYPERLINK("https://www.youtube.com/watch?v=UvBt-mi__fg&amp;index=123&amp;list=PLbU6uWaIKemqNvTeRxK-Ay6PRg9iwCKVi&amp;t=0s","HIT")</f>
        <v>HIT</v>
      </c>
      <c r="P238" s="50"/>
      <c r="Q238" s="22" t="s">
        <v>318</v>
      </c>
      <c r="R238" s="24"/>
      <c r="S238" s="24"/>
      <c r="T238" s="24"/>
      <c r="U238" s="24"/>
      <c r="V238" s="44"/>
      <c r="W238" s="22"/>
      <c r="X238" s="24"/>
      <c r="Y238" s="24"/>
      <c r="Z238" s="24"/>
      <c r="AA238" s="44"/>
      <c r="AB238" s="22"/>
      <c r="AC238" s="24"/>
      <c r="AD238" s="24"/>
      <c r="AE238" s="24"/>
      <c r="AF238" s="44"/>
      <c r="AG238" s="22"/>
      <c r="AH238" s="24"/>
      <c r="AI238" s="24"/>
      <c r="AJ238" s="24"/>
      <c r="AK238" s="44"/>
      <c r="AL238" s="22"/>
      <c r="AM238" s="24"/>
      <c r="AN238" s="24"/>
      <c r="AO238" s="24"/>
    </row>
    <row r="239">
      <c r="B239" s="42" t="s">
        <v>1967</v>
      </c>
      <c r="C239" s="43" t="s">
        <v>1969</v>
      </c>
      <c r="E239" s="24"/>
      <c r="F239" s="44"/>
      <c r="G239" s="22" t="s">
        <v>14</v>
      </c>
      <c r="H239" s="24"/>
      <c r="I239" s="24"/>
      <c r="J239" s="44"/>
      <c r="K239" s="22" t="s">
        <v>145</v>
      </c>
      <c r="L239" s="24"/>
      <c r="M239" s="24"/>
      <c r="N239" s="24"/>
      <c r="O239" s="24"/>
      <c r="P239" s="44"/>
      <c r="Q239" s="22"/>
      <c r="R239" s="24"/>
      <c r="S239" s="24"/>
      <c r="T239" s="24"/>
      <c r="U239" s="24"/>
      <c r="V239" s="44"/>
      <c r="W239" s="22"/>
      <c r="X239" s="24"/>
      <c r="Y239" s="24"/>
      <c r="Z239" s="24"/>
      <c r="AA239" s="44"/>
      <c r="AB239" s="22"/>
      <c r="AC239" s="24"/>
      <c r="AD239" s="24"/>
      <c r="AE239" s="24"/>
      <c r="AF239" s="44"/>
      <c r="AG239" s="22"/>
      <c r="AH239" s="24"/>
      <c r="AI239" s="24"/>
      <c r="AJ239" s="24"/>
      <c r="AK239" s="44"/>
      <c r="AL239" s="22"/>
      <c r="AM239" s="24"/>
      <c r="AN239" s="24"/>
      <c r="AO239" s="24"/>
    </row>
    <row r="240">
      <c r="B240" s="42" t="s">
        <v>1975</v>
      </c>
      <c r="C240" s="43" t="s">
        <v>1976</v>
      </c>
      <c r="E240" s="24"/>
      <c r="F240" s="44"/>
      <c r="G240" s="22" t="s">
        <v>14</v>
      </c>
      <c r="H240" s="24"/>
      <c r="I240" s="24"/>
      <c r="J240" s="44"/>
      <c r="K240" s="22" t="s">
        <v>212</v>
      </c>
      <c r="L240" s="24"/>
      <c r="M240" s="24"/>
      <c r="N240" s="24"/>
      <c r="O240" s="24"/>
      <c r="P240" s="44"/>
      <c r="Q240" s="22"/>
      <c r="R240" s="24"/>
      <c r="S240" s="24"/>
      <c r="T240" s="24"/>
      <c r="U240" s="24"/>
      <c r="V240" s="44"/>
      <c r="W240" s="22"/>
      <c r="X240" s="24"/>
      <c r="Y240" s="24"/>
      <c r="Z240" s="24"/>
      <c r="AA240" s="44"/>
      <c r="AB240" s="22"/>
      <c r="AC240" s="24"/>
      <c r="AD240" s="24"/>
      <c r="AE240" s="24"/>
      <c r="AF240" s="44"/>
      <c r="AG240" s="22"/>
      <c r="AH240" s="24"/>
      <c r="AI240" s="24"/>
      <c r="AJ240" s="24"/>
      <c r="AK240" s="44"/>
      <c r="AL240" s="22"/>
      <c r="AM240" s="24"/>
      <c r="AN240" s="24"/>
      <c r="AO240" s="24"/>
    </row>
    <row r="241">
      <c r="B241" s="42" t="s">
        <v>1981</v>
      </c>
      <c r="C241" s="43" t="s">
        <v>1982</v>
      </c>
      <c r="E241" s="24"/>
      <c r="F241" s="44"/>
      <c r="G241" s="22" t="s">
        <v>14</v>
      </c>
      <c r="H241" s="24"/>
      <c r="I241" s="24"/>
      <c r="J241" s="44"/>
      <c r="K241" s="22" t="s">
        <v>486</v>
      </c>
      <c r="L241" s="24"/>
      <c r="M241" s="24"/>
      <c r="N241" s="24"/>
      <c r="O241" s="24"/>
      <c r="P241" s="44"/>
      <c r="Q241" s="22" t="s">
        <v>318</v>
      </c>
      <c r="R241" s="24"/>
      <c r="S241" s="24"/>
      <c r="T241" s="24"/>
      <c r="U241" s="24"/>
      <c r="V241" s="44"/>
      <c r="W241" s="22"/>
      <c r="X241" s="24"/>
      <c r="Y241" s="24"/>
      <c r="Z241" s="24"/>
      <c r="AA241" s="44"/>
      <c r="AB241" s="22"/>
      <c r="AC241" s="24"/>
      <c r="AD241" s="24"/>
      <c r="AE241" s="24"/>
      <c r="AF241" s="44"/>
      <c r="AG241" s="22"/>
      <c r="AH241" s="24"/>
      <c r="AI241" s="24"/>
      <c r="AJ241" s="24"/>
      <c r="AK241" s="44"/>
      <c r="AL241" s="22"/>
      <c r="AM241" s="24"/>
      <c r="AN241" s="24"/>
      <c r="AO241" s="24"/>
    </row>
    <row r="242">
      <c r="B242" s="42" t="s">
        <v>1986</v>
      </c>
      <c r="C242" s="43" t="s">
        <v>1987</v>
      </c>
      <c r="E242" s="24"/>
      <c r="F242" s="44"/>
      <c r="G242" s="22" t="s">
        <v>14</v>
      </c>
      <c r="H242" s="24"/>
      <c r="I242" s="24"/>
      <c r="J242" s="44"/>
      <c r="K242" s="22" t="s">
        <v>1988</v>
      </c>
      <c r="L242" s="24"/>
      <c r="M242" s="24"/>
      <c r="N242" s="24"/>
      <c r="O242" s="24"/>
      <c r="P242" s="44"/>
      <c r="Q242" s="22"/>
      <c r="R242" s="24"/>
      <c r="S242" s="24"/>
      <c r="T242" s="24"/>
      <c r="U242" s="24"/>
      <c r="V242" s="44"/>
      <c r="W242" s="22"/>
      <c r="X242" s="24"/>
      <c r="Y242" s="24"/>
      <c r="Z242" s="24"/>
      <c r="AA242" s="44"/>
      <c r="AB242" s="22"/>
      <c r="AC242" s="24"/>
      <c r="AD242" s="24"/>
      <c r="AE242" s="24"/>
      <c r="AF242" s="44"/>
      <c r="AG242" s="22"/>
      <c r="AH242" s="24"/>
      <c r="AI242" s="24"/>
      <c r="AJ242" s="24"/>
      <c r="AK242" s="44"/>
      <c r="AL242" s="22"/>
      <c r="AM242" s="24"/>
      <c r="AN242" s="24"/>
      <c r="AO242" s="24"/>
    </row>
    <row r="243">
      <c r="A243" s="41" t="s">
        <v>938</v>
      </c>
      <c r="B243" s="42" t="s">
        <v>1993</v>
      </c>
      <c r="C243" s="43" t="s">
        <v>1994</v>
      </c>
      <c r="D243" s="22" t="s">
        <v>133</v>
      </c>
      <c r="E243" s="24"/>
      <c r="F243" s="44"/>
      <c r="G243" s="22" t="s">
        <v>14</v>
      </c>
      <c r="H243" s="24"/>
      <c r="I243" s="24"/>
      <c r="J243" s="44"/>
      <c r="K243" s="22" t="s">
        <v>249</v>
      </c>
      <c r="L243" s="24"/>
      <c r="M243" s="24"/>
      <c r="N243" s="24"/>
      <c r="O243" s="24"/>
      <c r="P243" s="44"/>
      <c r="Q243" s="22" t="s">
        <v>353</v>
      </c>
      <c r="R243" s="24"/>
      <c r="S243" s="24"/>
      <c r="T243" s="24"/>
      <c r="U243" s="24"/>
      <c r="V243" s="44"/>
      <c r="W243" s="22"/>
      <c r="X243" s="24"/>
      <c r="Y243" s="24"/>
      <c r="Z243" s="24"/>
      <c r="AA243" s="44"/>
      <c r="AB243" s="22"/>
      <c r="AC243" s="24"/>
      <c r="AD243" s="24"/>
      <c r="AE243" s="24"/>
      <c r="AF243" s="44"/>
      <c r="AG243" s="22"/>
      <c r="AH243" s="24"/>
      <c r="AI243" s="24"/>
      <c r="AJ243" s="24"/>
      <c r="AK243" s="44"/>
      <c r="AL243" s="22"/>
      <c r="AM243" s="24"/>
      <c r="AN243" s="24"/>
      <c r="AO243" s="24"/>
    </row>
    <row r="244">
      <c r="B244" s="42" t="s">
        <v>1999</v>
      </c>
      <c r="C244" s="43" t="s">
        <v>2000</v>
      </c>
      <c r="E244" s="24"/>
      <c r="F244" s="44"/>
      <c r="G244" s="22" t="s">
        <v>14</v>
      </c>
      <c r="H244" s="24"/>
      <c r="I244" s="24"/>
      <c r="J244" s="44"/>
      <c r="K244" s="22" t="s">
        <v>494</v>
      </c>
      <c r="L244" s="24"/>
      <c r="M244" s="24"/>
      <c r="N244" s="24"/>
      <c r="O244" s="24"/>
      <c r="P244" s="44"/>
      <c r="Q244" s="22" t="s">
        <v>442</v>
      </c>
      <c r="R244" s="24"/>
      <c r="S244" s="24"/>
      <c r="T244" s="24"/>
      <c r="U244" s="24"/>
      <c r="V244" s="44"/>
      <c r="W244" s="22"/>
      <c r="X244" s="24"/>
      <c r="Y244" s="24"/>
      <c r="Z244" s="24"/>
      <c r="AA244" s="44"/>
      <c r="AB244" s="22"/>
      <c r="AC244" s="24"/>
      <c r="AD244" s="24"/>
      <c r="AE244" s="24"/>
      <c r="AF244" s="44"/>
      <c r="AG244" s="22"/>
      <c r="AH244" s="24"/>
      <c r="AI244" s="24"/>
      <c r="AJ244" s="24"/>
      <c r="AK244" s="44"/>
      <c r="AL244" s="22"/>
      <c r="AM244" s="24"/>
      <c r="AN244" s="24"/>
      <c r="AO244" s="24"/>
    </row>
    <row r="245">
      <c r="B245" s="42" t="s">
        <v>2001</v>
      </c>
      <c r="C245" s="43" t="s">
        <v>2002</v>
      </c>
      <c r="E245" s="24"/>
      <c r="F245" s="44"/>
      <c r="G245" s="22" t="s">
        <v>14</v>
      </c>
      <c r="H245" s="24"/>
      <c r="I245" s="24"/>
      <c r="J245" s="44"/>
      <c r="K245" s="22" t="s">
        <v>145</v>
      </c>
      <c r="L245" s="24"/>
      <c r="M245" s="24"/>
      <c r="N245" s="24"/>
      <c r="O245" s="24"/>
      <c r="P245" s="44"/>
      <c r="Q245" s="22"/>
      <c r="R245" s="24"/>
      <c r="S245" s="24"/>
      <c r="T245" s="24"/>
      <c r="U245" s="24"/>
      <c r="V245" s="44"/>
      <c r="W245" s="22"/>
      <c r="X245" s="24"/>
      <c r="Y245" s="24"/>
      <c r="Z245" s="24"/>
      <c r="AA245" s="44"/>
      <c r="AB245" s="22"/>
      <c r="AC245" s="24"/>
      <c r="AD245" s="24"/>
      <c r="AE245" s="24"/>
      <c r="AF245" s="44"/>
      <c r="AG245" s="22"/>
      <c r="AH245" s="24"/>
      <c r="AI245" s="24"/>
      <c r="AJ245" s="24"/>
      <c r="AK245" s="44"/>
      <c r="AL245" s="22"/>
      <c r="AM245" s="24"/>
      <c r="AN245" s="24"/>
      <c r="AO245" s="24"/>
    </row>
    <row r="246">
      <c r="B246" s="42" t="s">
        <v>2006</v>
      </c>
      <c r="C246" s="43" t="s">
        <v>2007</v>
      </c>
      <c r="E246" s="24"/>
      <c r="F246" s="44"/>
      <c r="G246" s="22" t="s">
        <v>14</v>
      </c>
      <c r="H246" s="24"/>
      <c r="I246" s="24"/>
      <c r="J246" s="44"/>
      <c r="K246" s="22" t="s">
        <v>423</v>
      </c>
      <c r="L246" s="24"/>
      <c r="M246" s="24"/>
      <c r="N246" s="24"/>
      <c r="O246" s="24"/>
      <c r="P246" s="44"/>
      <c r="Q246" s="22" t="s">
        <v>354</v>
      </c>
      <c r="R246" s="24"/>
      <c r="S246" s="24"/>
      <c r="T246" s="24"/>
      <c r="U246" s="24"/>
      <c r="V246" s="44"/>
      <c r="W246" s="22"/>
      <c r="X246" s="24"/>
      <c r="Y246" s="24"/>
      <c r="Z246" s="24"/>
      <c r="AA246" s="44"/>
      <c r="AB246" s="22"/>
      <c r="AC246" s="24"/>
      <c r="AD246" s="24"/>
      <c r="AE246" s="24"/>
      <c r="AF246" s="44"/>
      <c r="AG246" s="22"/>
      <c r="AH246" s="24"/>
      <c r="AI246" s="24"/>
      <c r="AJ246" s="24"/>
      <c r="AK246" s="44"/>
      <c r="AL246" s="22"/>
      <c r="AM246" s="24"/>
      <c r="AN246" s="24"/>
      <c r="AO246" s="24"/>
    </row>
    <row r="247">
      <c r="B247" s="42" t="s">
        <v>2010</v>
      </c>
      <c r="C247" s="43" t="s">
        <v>2012</v>
      </c>
      <c r="E247" s="24"/>
      <c r="F247" s="44"/>
      <c r="G247" s="22" t="s">
        <v>14</v>
      </c>
      <c r="H247" s="24"/>
      <c r="I247" s="24"/>
      <c r="J247" s="44"/>
      <c r="K247" s="22" t="s">
        <v>249</v>
      </c>
      <c r="L247" s="24"/>
      <c r="M247" s="24"/>
      <c r="N247" s="24"/>
      <c r="O247" s="24"/>
      <c r="P247" s="44"/>
      <c r="Q247" s="22" t="s">
        <v>319</v>
      </c>
      <c r="R247" s="24"/>
      <c r="S247" s="24"/>
      <c r="T247" s="24"/>
      <c r="U247" s="24"/>
      <c r="V247" s="44"/>
      <c r="W247" s="22" t="s">
        <v>354</v>
      </c>
      <c r="X247" s="24"/>
      <c r="Y247" s="24"/>
      <c r="Z247" s="24"/>
      <c r="AA247" s="44"/>
      <c r="AB247" s="22"/>
      <c r="AC247" s="24"/>
      <c r="AD247" s="24"/>
      <c r="AE247" s="24"/>
      <c r="AF247" s="44"/>
      <c r="AG247" s="22"/>
      <c r="AH247" s="24"/>
      <c r="AI247" s="24"/>
      <c r="AJ247" s="24"/>
      <c r="AK247" s="44"/>
      <c r="AL247" s="22"/>
      <c r="AM247" s="24"/>
      <c r="AN247" s="24"/>
      <c r="AO247" s="24"/>
    </row>
    <row r="248">
      <c r="A248" s="41" t="s">
        <v>952</v>
      </c>
      <c r="B248" s="42" t="s">
        <v>2015</v>
      </c>
      <c r="C248" s="43" t="s">
        <v>2016</v>
      </c>
      <c r="D248" s="22" t="s">
        <v>133</v>
      </c>
      <c r="E248" s="24"/>
      <c r="F248" s="44"/>
      <c r="G248" s="22" t="s">
        <v>14</v>
      </c>
      <c r="H248" s="24"/>
      <c r="I248" s="24"/>
      <c r="J248" s="44"/>
      <c r="K248" s="22" t="s">
        <v>145</v>
      </c>
      <c r="L248" s="30" t="str">
        <f>HYPERLINK("https://www.youtube.com/watch?v=g_GXQRZedoU","SUN")</f>
        <v>SUN</v>
      </c>
      <c r="M248" s="24"/>
      <c r="N248" s="24"/>
      <c r="O248" s="24"/>
      <c r="P248" s="44"/>
      <c r="Q248" s="22"/>
      <c r="R248" s="24"/>
      <c r="S248" s="24"/>
      <c r="T248" s="24"/>
      <c r="U248" s="24"/>
      <c r="V248" s="44"/>
      <c r="W248" s="22"/>
      <c r="X248" s="24"/>
      <c r="Y248" s="24"/>
      <c r="Z248" s="24"/>
      <c r="AA248" s="44"/>
      <c r="AB248" s="22"/>
      <c r="AC248" s="24"/>
      <c r="AD248" s="24"/>
      <c r="AE248" s="24"/>
      <c r="AF248" s="44"/>
      <c r="AG248" s="22"/>
      <c r="AH248" s="24"/>
      <c r="AI248" s="24"/>
      <c r="AJ248" s="24"/>
      <c r="AK248" s="44"/>
      <c r="AL248" s="22"/>
      <c r="AM248" s="24"/>
      <c r="AN248" s="24"/>
      <c r="AO248" s="24"/>
    </row>
    <row r="249">
      <c r="B249" s="42" t="s">
        <v>2023</v>
      </c>
      <c r="C249" s="43" t="s">
        <v>2024</v>
      </c>
      <c r="E249" s="24"/>
      <c r="F249" s="44"/>
      <c r="G249" s="22" t="s">
        <v>14</v>
      </c>
      <c r="H249" s="24"/>
      <c r="I249" s="24"/>
      <c r="J249" s="44"/>
      <c r="K249" s="22" t="s">
        <v>249</v>
      </c>
      <c r="L249" s="24"/>
      <c r="M249" s="24"/>
      <c r="N249" s="24"/>
      <c r="O249" s="24"/>
      <c r="P249" s="44"/>
      <c r="Q249" s="22"/>
      <c r="R249" s="24"/>
      <c r="S249" s="24"/>
      <c r="T249" s="24"/>
      <c r="U249" s="24"/>
      <c r="V249" s="44"/>
      <c r="W249" s="22"/>
      <c r="X249" s="24"/>
      <c r="Y249" s="24"/>
      <c r="Z249" s="24"/>
      <c r="AA249" s="44"/>
      <c r="AB249" s="22"/>
      <c r="AC249" s="24"/>
      <c r="AD249" s="24"/>
      <c r="AE249" s="24"/>
      <c r="AF249" s="44"/>
      <c r="AG249" s="22"/>
      <c r="AH249" s="24"/>
      <c r="AI249" s="24"/>
      <c r="AJ249" s="24"/>
      <c r="AK249" s="44"/>
      <c r="AL249" s="22"/>
      <c r="AM249" s="24"/>
      <c r="AN249" s="24"/>
      <c r="AO249" s="24"/>
    </row>
    <row r="250">
      <c r="B250" s="42" t="s">
        <v>2027</v>
      </c>
      <c r="C250" s="43" t="s">
        <v>2029</v>
      </c>
      <c r="E250" s="24"/>
      <c r="F250" s="44"/>
      <c r="G250" s="22" t="s">
        <v>14</v>
      </c>
      <c r="H250" s="24"/>
      <c r="I250" s="24"/>
      <c r="J250" s="44"/>
      <c r="K250" s="22" t="s">
        <v>249</v>
      </c>
      <c r="L250" s="30" t="str">
        <f>HYPERLINK("https://www.twitch.tv/videos/307325482","AWE")</f>
        <v>AWE</v>
      </c>
      <c r="M250" s="30" t="str">
        <f>HYPERLINK("https://www.youtube.com/watch?v=gMvUoYnsj4E&amp;t=0s","MOL")</f>
        <v>MOL</v>
      </c>
      <c r="N250" s="30" t="str">
        <f>HYPERLINK("https://www.youtube.com/watch?v=tVo9qwsifu8","HGB")</f>
        <v>HGB</v>
      </c>
      <c r="O250" s="52"/>
      <c r="P250" s="50"/>
      <c r="Q250" s="22" t="s">
        <v>345</v>
      </c>
      <c r="R250" s="24"/>
      <c r="S250" s="24"/>
      <c r="T250" s="24"/>
      <c r="U250" s="24"/>
      <c r="V250" s="44"/>
      <c r="W250" s="22" t="s">
        <v>318</v>
      </c>
      <c r="X250" s="24"/>
      <c r="Y250" s="24"/>
      <c r="Z250" s="24"/>
      <c r="AA250" s="44"/>
      <c r="AB250" s="22"/>
      <c r="AC250" s="24"/>
      <c r="AD250" s="24"/>
      <c r="AE250" s="24"/>
      <c r="AF250" s="44"/>
      <c r="AG250" s="22"/>
      <c r="AH250" s="24"/>
      <c r="AI250" s="24"/>
      <c r="AJ250" s="24"/>
      <c r="AK250" s="44"/>
      <c r="AL250" s="22"/>
      <c r="AM250" s="24"/>
      <c r="AN250" s="24"/>
      <c r="AO250" s="24"/>
    </row>
    <row r="251">
      <c r="B251" s="42" t="s">
        <v>2034</v>
      </c>
      <c r="C251" s="43" t="s">
        <v>2035</v>
      </c>
      <c r="E251" s="24"/>
      <c r="F251" s="44"/>
      <c r="G251" s="22" t="s">
        <v>14</v>
      </c>
      <c r="H251" s="24"/>
      <c r="I251" s="24"/>
      <c r="J251" s="44"/>
      <c r="K251" s="22" t="s">
        <v>145</v>
      </c>
      <c r="L251" s="24"/>
      <c r="M251" s="24"/>
      <c r="N251" s="24"/>
      <c r="O251" s="24"/>
      <c r="P251" s="44"/>
      <c r="Q251" s="22"/>
      <c r="R251" s="24"/>
      <c r="S251" s="24"/>
      <c r="T251" s="24"/>
      <c r="U251" s="24"/>
      <c r="V251" s="44"/>
      <c r="W251" s="22"/>
      <c r="X251" s="24"/>
      <c r="Y251" s="24"/>
      <c r="Z251" s="24"/>
      <c r="AA251" s="44"/>
      <c r="AB251" s="22"/>
      <c r="AC251" s="24"/>
      <c r="AD251" s="24"/>
      <c r="AE251" s="24"/>
      <c r="AF251" s="44"/>
      <c r="AG251" s="22"/>
      <c r="AH251" s="24"/>
      <c r="AI251" s="24"/>
      <c r="AJ251" s="24"/>
      <c r="AK251" s="44"/>
      <c r="AL251" s="22"/>
      <c r="AM251" s="24"/>
      <c r="AN251" s="24"/>
      <c r="AO251" s="24"/>
    </row>
    <row r="252">
      <c r="B252" s="42" t="s">
        <v>2038</v>
      </c>
      <c r="C252" s="43" t="s">
        <v>2039</v>
      </c>
      <c r="E252" s="24"/>
      <c r="F252" s="44"/>
      <c r="G252" s="22" t="s">
        <v>14</v>
      </c>
      <c r="H252" s="24"/>
      <c r="I252" s="24"/>
      <c r="J252" s="44"/>
      <c r="K252" s="22" t="s">
        <v>556</v>
      </c>
      <c r="L252" s="24"/>
      <c r="M252" s="24"/>
      <c r="N252" s="24"/>
      <c r="O252" s="24"/>
      <c r="P252" s="44"/>
      <c r="Q252" s="22" t="s">
        <v>319</v>
      </c>
      <c r="R252" s="24"/>
      <c r="S252" s="24"/>
      <c r="T252" s="24"/>
      <c r="U252" s="24"/>
      <c r="V252" s="44"/>
      <c r="W252" s="22" t="s">
        <v>348</v>
      </c>
      <c r="X252" s="30" t="str">
        <f>HYPERLINK("https://www.twitch.tv/videos/307325483","AWE")</f>
        <v>AWE</v>
      </c>
      <c r="Y252" s="24"/>
      <c r="Z252" s="24"/>
      <c r="AA252" s="44"/>
      <c r="AB252" s="22" t="s">
        <v>353</v>
      </c>
      <c r="AC252" s="24"/>
      <c r="AD252" s="24"/>
      <c r="AE252" s="24"/>
      <c r="AF252" s="44"/>
      <c r="AG252" s="22"/>
      <c r="AH252" s="24"/>
      <c r="AI252" s="24"/>
      <c r="AJ252" s="24"/>
      <c r="AK252" s="44"/>
      <c r="AL252" s="22"/>
      <c r="AM252" s="24"/>
      <c r="AN252" s="24"/>
      <c r="AO252" s="24"/>
    </row>
    <row r="253">
      <c r="A253" s="41" t="s">
        <v>965</v>
      </c>
      <c r="B253" s="42" t="s">
        <v>2044</v>
      </c>
      <c r="C253" s="43" t="s">
        <v>2045</v>
      </c>
      <c r="D253" s="22" t="s">
        <v>133</v>
      </c>
      <c r="E253" s="24"/>
      <c r="F253" s="44"/>
      <c r="G253" s="22" t="s">
        <v>14</v>
      </c>
      <c r="H253" s="24"/>
      <c r="I253" s="24"/>
      <c r="J253" s="44"/>
      <c r="K253" s="22" t="s">
        <v>249</v>
      </c>
      <c r="L253" s="24"/>
      <c r="M253" s="24"/>
      <c r="N253" s="24"/>
      <c r="O253" s="24"/>
      <c r="P253" s="44"/>
      <c r="Q253" s="22" t="s">
        <v>353</v>
      </c>
      <c r="R253" s="24"/>
      <c r="S253" s="24"/>
      <c r="T253" s="24"/>
      <c r="U253" s="24"/>
      <c r="V253" s="44"/>
      <c r="W253" s="22"/>
      <c r="X253" s="24"/>
      <c r="Y253" s="24"/>
      <c r="Z253" s="24"/>
      <c r="AA253" s="44"/>
      <c r="AB253" s="22"/>
      <c r="AC253" s="24"/>
      <c r="AD253" s="24"/>
      <c r="AE253" s="24"/>
      <c r="AF253" s="44"/>
      <c r="AG253" s="22"/>
      <c r="AH253" s="24"/>
      <c r="AI253" s="24"/>
      <c r="AJ253" s="24"/>
      <c r="AK253" s="44"/>
      <c r="AL253" s="22"/>
      <c r="AM253" s="24"/>
      <c r="AN253" s="24"/>
      <c r="AO253" s="24"/>
    </row>
    <row r="254">
      <c r="B254" s="42" t="s">
        <v>2046</v>
      </c>
      <c r="C254" s="43" t="s">
        <v>2047</v>
      </c>
      <c r="E254" s="24"/>
      <c r="F254" s="44"/>
      <c r="G254" s="22" t="s">
        <v>14</v>
      </c>
      <c r="H254" s="24"/>
      <c r="I254" s="24"/>
      <c r="J254" s="44"/>
      <c r="K254" s="22" t="s">
        <v>145</v>
      </c>
      <c r="L254" s="24"/>
      <c r="M254" s="24"/>
      <c r="N254" s="24"/>
      <c r="O254" s="24"/>
      <c r="P254" s="44"/>
      <c r="Q254" s="22"/>
      <c r="R254" s="24"/>
      <c r="S254" s="24"/>
      <c r="T254" s="24"/>
      <c r="U254" s="24"/>
      <c r="V254" s="44"/>
      <c r="W254" s="22"/>
      <c r="X254" s="24"/>
      <c r="Y254" s="24"/>
      <c r="Z254" s="24"/>
      <c r="AA254" s="44"/>
      <c r="AB254" s="22"/>
      <c r="AC254" s="24"/>
      <c r="AD254" s="24"/>
      <c r="AE254" s="24"/>
      <c r="AF254" s="44"/>
      <c r="AG254" s="22"/>
      <c r="AH254" s="24"/>
      <c r="AI254" s="24"/>
      <c r="AJ254" s="24"/>
      <c r="AK254" s="44"/>
      <c r="AL254" s="22"/>
      <c r="AM254" s="24"/>
      <c r="AN254" s="24"/>
      <c r="AO254" s="24"/>
    </row>
    <row r="255">
      <c r="B255" s="42" t="s">
        <v>2050</v>
      </c>
      <c r="C255" s="43" t="s">
        <v>2051</v>
      </c>
      <c r="E255" s="24"/>
      <c r="F255" s="44"/>
      <c r="G255" s="22" t="s">
        <v>14</v>
      </c>
      <c r="H255" s="24"/>
      <c r="I255" s="24"/>
      <c r="J255" s="44"/>
      <c r="K255" s="22" t="s">
        <v>249</v>
      </c>
      <c r="L255" s="24"/>
      <c r="M255" s="24"/>
      <c r="N255" s="24"/>
      <c r="O255" s="24"/>
      <c r="P255" s="44"/>
      <c r="Q255" s="22" t="s">
        <v>2054</v>
      </c>
      <c r="R255" s="30" t="str">
        <f>HYPERLINK("https://www.twitch.tv/videos/214019250","GOL")</f>
        <v>GOL</v>
      </c>
      <c r="S255" s="30" t="str">
        <f>HYPERLINK("https://www.twitch.tv/videos/308631662","AWE")</f>
        <v>AWE</v>
      </c>
      <c r="T255" s="30" t="str">
        <f>HYPERLINK("https://www.youtube.com/playlist?list=PLbVGARhZL4D3EPw5DdxF0tygfDEKNwzvt","Playlist")</f>
        <v>Playlist</v>
      </c>
      <c r="V255" s="50"/>
      <c r="W255" s="22"/>
      <c r="X255" s="24"/>
      <c r="Y255" s="24"/>
      <c r="Z255" s="24"/>
      <c r="AA255" s="44"/>
      <c r="AB255" s="22"/>
      <c r="AC255" s="24"/>
      <c r="AD255" s="24"/>
      <c r="AE255" s="24"/>
      <c r="AF255" s="44"/>
      <c r="AG255" s="22"/>
      <c r="AH255" s="24"/>
      <c r="AI255" s="24"/>
      <c r="AJ255" s="24"/>
      <c r="AK255" s="44"/>
      <c r="AL255" s="22"/>
      <c r="AM255" s="24"/>
      <c r="AN255" s="24"/>
      <c r="AO255" s="24"/>
    </row>
    <row r="256">
      <c r="B256" s="42" t="s">
        <v>2060</v>
      </c>
      <c r="C256" s="43" t="s">
        <v>2061</v>
      </c>
      <c r="E256" s="24"/>
      <c r="F256" s="44"/>
      <c r="G256" s="22" t="s">
        <v>14</v>
      </c>
      <c r="H256" s="24"/>
      <c r="I256" s="24"/>
      <c r="J256" s="44"/>
      <c r="K256" s="22" t="s">
        <v>1453</v>
      </c>
      <c r="L256" s="30" t="str">
        <f>HYPERLINK("https://www.youtube.com/watch?v=Gp1DdLiDRJg&amp;t=0s&amp;list=PLbU6uWaIKemqNvTeRxK-Ay6PRg9iwCKVi&amp;index=20","HIT")</f>
        <v>HIT</v>
      </c>
      <c r="M256" s="24"/>
      <c r="N256" s="24"/>
      <c r="O256" s="24"/>
      <c r="P256" s="50"/>
      <c r="Q256" s="22"/>
      <c r="R256" s="24"/>
      <c r="S256" s="24"/>
      <c r="T256" s="24"/>
      <c r="U256" s="24"/>
      <c r="V256" s="44"/>
      <c r="W256" s="22"/>
      <c r="X256" s="24"/>
      <c r="Y256" s="24"/>
      <c r="Z256" s="24"/>
      <c r="AA256" s="44"/>
      <c r="AB256" s="22"/>
      <c r="AC256" s="24"/>
      <c r="AD256" s="24"/>
      <c r="AE256" s="24"/>
      <c r="AF256" s="44"/>
      <c r="AG256" s="22"/>
      <c r="AH256" s="24"/>
      <c r="AI256" s="24"/>
      <c r="AJ256" s="24"/>
      <c r="AK256" s="44"/>
      <c r="AL256" s="22"/>
      <c r="AM256" s="24"/>
      <c r="AN256" s="24"/>
      <c r="AO256" s="24"/>
    </row>
    <row r="257">
      <c r="B257" s="42" t="s">
        <v>2066</v>
      </c>
      <c r="C257" s="43" t="s">
        <v>2067</v>
      </c>
      <c r="E257" s="24"/>
      <c r="F257" s="44"/>
      <c r="G257" s="22" t="s">
        <v>14</v>
      </c>
      <c r="H257" s="24"/>
      <c r="I257" s="24"/>
      <c r="J257" s="44"/>
      <c r="K257" s="22" t="s">
        <v>145</v>
      </c>
      <c r="L257" s="24"/>
      <c r="M257" s="24"/>
      <c r="N257" s="24"/>
      <c r="O257" s="24"/>
      <c r="P257" s="44"/>
      <c r="Q257" s="22"/>
      <c r="R257" s="24"/>
      <c r="S257" s="24"/>
      <c r="T257" s="24"/>
      <c r="U257" s="24"/>
      <c r="V257" s="44"/>
      <c r="W257" s="22"/>
      <c r="X257" s="24"/>
      <c r="Y257" s="24"/>
      <c r="Z257" s="24"/>
      <c r="AA257" s="44"/>
      <c r="AB257" s="22"/>
      <c r="AC257" s="24"/>
      <c r="AD257" s="24"/>
      <c r="AE257" s="24"/>
      <c r="AF257" s="44"/>
      <c r="AG257" s="22"/>
      <c r="AH257" s="24"/>
      <c r="AI257" s="24"/>
      <c r="AJ257" s="24"/>
      <c r="AK257" s="44"/>
      <c r="AL257" s="22"/>
      <c r="AM257" s="24"/>
      <c r="AN257" s="24"/>
      <c r="AO257" s="24"/>
    </row>
    <row r="258">
      <c r="A258" s="41" t="s">
        <v>976</v>
      </c>
      <c r="B258" s="42" t="s">
        <v>2072</v>
      </c>
      <c r="C258" s="43" t="s">
        <v>2073</v>
      </c>
      <c r="D258" s="22" t="s">
        <v>133</v>
      </c>
      <c r="E258" s="24"/>
      <c r="F258" s="44"/>
      <c r="G258" s="22" t="s">
        <v>14</v>
      </c>
      <c r="H258" s="24"/>
      <c r="I258" s="24"/>
      <c r="J258" s="44"/>
      <c r="K258" s="22" t="s">
        <v>2074</v>
      </c>
      <c r="L258" s="24"/>
      <c r="M258" s="24"/>
      <c r="N258" s="24"/>
      <c r="O258" s="24"/>
      <c r="P258" s="44"/>
      <c r="Q258" s="22" t="s">
        <v>1884</v>
      </c>
      <c r="R258" s="24"/>
      <c r="S258" s="24"/>
      <c r="T258" s="24"/>
      <c r="U258" s="24"/>
      <c r="V258" s="44"/>
      <c r="W258" s="22"/>
      <c r="X258" s="24"/>
      <c r="Y258" s="24"/>
      <c r="Z258" s="24"/>
      <c r="AA258" s="44"/>
      <c r="AB258" s="22"/>
      <c r="AC258" s="24"/>
      <c r="AD258" s="24"/>
      <c r="AE258" s="24"/>
      <c r="AF258" s="44"/>
      <c r="AG258" s="22"/>
      <c r="AH258" s="24"/>
      <c r="AI258" s="24"/>
      <c r="AJ258" s="24"/>
      <c r="AK258" s="44"/>
      <c r="AL258" s="22"/>
      <c r="AM258" s="24"/>
      <c r="AN258" s="24"/>
      <c r="AO258" s="24"/>
    </row>
    <row r="259">
      <c r="B259" s="42" t="s">
        <v>2077</v>
      </c>
      <c r="C259" s="43" t="s">
        <v>2078</v>
      </c>
      <c r="E259" s="24"/>
      <c r="F259" s="44"/>
      <c r="G259" s="22" t="s">
        <v>14</v>
      </c>
      <c r="H259" s="24"/>
      <c r="I259" s="24"/>
      <c r="J259" s="44"/>
      <c r="K259" s="22" t="s">
        <v>335</v>
      </c>
      <c r="L259" s="24"/>
      <c r="M259" s="24"/>
      <c r="N259" s="24"/>
      <c r="O259" s="24"/>
      <c r="P259" s="44"/>
      <c r="Q259" s="22"/>
      <c r="R259" s="24"/>
      <c r="S259" s="24"/>
      <c r="T259" s="24"/>
      <c r="U259" s="24"/>
      <c r="V259" s="44"/>
      <c r="W259" s="22"/>
      <c r="X259" s="24"/>
      <c r="Y259" s="24"/>
      <c r="Z259" s="24"/>
      <c r="AA259" s="44"/>
      <c r="AB259" s="22"/>
      <c r="AC259" s="24"/>
      <c r="AD259" s="24"/>
      <c r="AE259" s="24"/>
      <c r="AF259" s="44"/>
      <c r="AG259" s="22"/>
      <c r="AH259" s="24"/>
      <c r="AI259" s="24"/>
      <c r="AJ259" s="24"/>
      <c r="AK259" s="44"/>
      <c r="AL259" s="22"/>
      <c r="AM259" s="24"/>
      <c r="AN259" s="24"/>
      <c r="AO259" s="24"/>
    </row>
    <row r="260">
      <c r="B260" s="42" t="s">
        <v>2081</v>
      </c>
      <c r="C260" s="43" t="s">
        <v>2082</v>
      </c>
      <c r="E260" s="24"/>
      <c r="F260" s="44"/>
      <c r="G260" s="22" t="s">
        <v>14</v>
      </c>
      <c r="H260" s="24"/>
      <c r="I260" s="24"/>
      <c r="J260" s="44"/>
      <c r="K260" s="22" t="s">
        <v>212</v>
      </c>
      <c r="L260" s="24"/>
      <c r="M260" s="24"/>
      <c r="N260" s="24"/>
      <c r="O260" s="24"/>
      <c r="P260" s="44"/>
      <c r="Q260" s="22" t="s">
        <v>307</v>
      </c>
      <c r="R260" s="24"/>
      <c r="S260" s="24"/>
      <c r="T260" s="24"/>
      <c r="U260" s="24"/>
      <c r="V260" s="44"/>
      <c r="W260" s="22"/>
      <c r="X260" s="24"/>
      <c r="Y260" s="24"/>
      <c r="Z260" s="24"/>
      <c r="AA260" s="44"/>
      <c r="AB260" s="22"/>
      <c r="AC260" s="24"/>
      <c r="AD260" s="24"/>
      <c r="AE260" s="24"/>
      <c r="AF260" s="44"/>
      <c r="AG260" s="22"/>
      <c r="AH260" s="24"/>
      <c r="AI260" s="24"/>
      <c r="AJ260" s="24"/>
      <c r="AK260" s="44"/>
      <c r="AL260" s="22"/>
      <c r="AM260" s="24"/>
      <c r="AN260" s="24"/>
      <c r="AO260" s="24"/>
    </row>
    <row r="261">
      <c r="B261" s="42" t="s">
        <v>2086</v>
      </c>
      <c r="C261" s="43" t="s">
        <v>2088</v>
      </c>
      <c r="E261" s="24"/>
      <c r="F261" s="44"/>
      <c r="G261" s="22" t="s">
        <v>14</v>
      </c>
      <c r="H261" s="24"/>
      <c r="I261" s="24"/>
      <c r="J261" s="44"/>
      <c r="K261" s="22" t="s">
        <v>145</v>
      </c>
      <c r="L261" s="24"/>
      <c r="M261" s="24"/>
      <c r="N261" s="24"/>
      <c r="O261" s="24"/>
      <c r="P261" s="44"/>
      <c r="Q261" s="22" t="s">
        <v>307</v>
      </c>
      <c r="R261" s="24"/>
      <c r="S261" s="24"/>
      <c r="T261" s="24"/>
      <c r="U261" s="24"/>
      <c r="V261" s="44"/>
      <c r="W261" s="22"/>
      <c r="X261" s="24"/>
      <c r="Y261" s="24"/>
      <c r="Z261" s="24"/>
      <c r="AA261" s="44"/>
      <c r="AB261" s="22"/>
      <c r="AC261" s="24"/>
      <c r="AD261" s="24"/>
      <c r="AE261" s="24"/>
      <c r="AF261" s="44"/>
      <c r="AG261" s="22"/>
      <c r="AH261" s="24"/>
      <c r="AI261" s="24"/>
      <c r="AJ261" s="24"/>
      <c r="AK261" s="44"/>
      <c r="AL261" s="22"/>
      <c r="AM261" s="24"/>
      <c r="AN261" s="24"/>
      <c r="AO261" s="24"/>
    </row>
    <row r="262">
      <c r="B262" s="42" t="s">
        <v>2090</v>
      </c>
      <c r="C262" s="43" t="s">
        <v>2091</v>
      </c>
      <c r="E262" s="24"/>
      <c r="F262" s="44"/>
      <c r="G262" s="22" t="s">
        <v>14</v>
      </c>
      <c r="H262" s="24"/>
      <c r="I262" s="24"/>
      <c r="J262" s="44"/>
      <c r="K262" s="22" t="s">
        <v>335</v>
      </c>
      <c r="L262" s="24"/>
      <c r="M262" s="24"/>
      <c r="N262" s="24"/>
      <c r="O262" s="24"/>
      <c r="P262" s="44"/>
      <c r="Q262" s="22" t="s">
        <v>345</v>
      </c>
      <c r="R262" s="24"/>
      <c r="S262" s="24"/>
      <c r="T262" s="24"/>
      <c r="U262" s="24"/>
      <c r="V262" s="44"/>
      <c r="W262" s="22"/>
      <c r="X262" s="24"/>
      <c r="Y262" s="24"/>
      <c r="Z262" s="24"/>
      <c r="AA262" s="44"/>
      <c r="AB262" s="22"/>
      <c r="AC262" s="24"/>
      <c r="AD262" s="24"/>
      <c r="AE262" s="24"/>
      <c r="AF262" s="44"/>
      <c r="AG262" s="22"/>
      <c r="AH262" s="24"/>
      <c r="AI262" s="24"/>
      <c r="AJ262" s="24"/>
      <c r="AK262" s="44"/>
      <c r="AL262" s="22"/>
      <c r="AM262" s="24"/>
      <c r="AN262" s="24"/>
      <c r="AO262" s="24"/>
    </row>
    <row r="263">
      <c r="A263" s="41" t="s">
        <v>985</v>
      </c>
      <c r="B263" s="42" t="s">
        <v>2093</v>
      </c>
      <c r="C263" s="43" t="s">
        <v>2095</v>
      </c>
      <c r="D263" s="22" t="s">
        <v>133</v>
      </c>
      <c r="E263" s="24"/>
      <c r="F263" s="44"/>
      <c r="G263" s="22" t="s">
        <v>14</v>
      </c>
      <c r="H263" s="24"/>
      <c r="I263" s="24"/>
      <c r="J263" s="44"/>
      <c r="K263" s="22" t="s">
        <v>423</v>
      </c>
      <c r="L263" s="24"/>
      <c r="M263" s="24"/>
      <c r="N263" s="24"/>
      <c r="O263" s="24"/>
      <c r="P263" s="44"/>
      <c r="Q263" s="22"/>
      <c r="R263" s="24"/>
      <c r="S263" s="24"/>
      <c r="T263" s="24"/>
      <c r="U263" s="24"/>
      <c r="V263" s="44"/>
      <c r="W263" s="22"/>
      <c r="X263" s="24"/>
      <c r="Y263" s="24"/>
      <c r="Z263" s="24"/>
      <c r="AA263" s="44"/>
      <c r="AB263" s="22"/>
      <c r="AC263" s="24"/>
      <c r="AD263" s="24"/>
      <c r="AE263" s="24"/>
      <c r="AF263" s="44"/>
      <c r="AG263" s="22"/>
      <c r="AH263" s="24"/>
      <c r="AI263" s="24"/>
      <c r="AJ263" s="24"/>
      <c r="AK263" s="44"/>
      <c r="AL263" s="22"/>
      <c r="AM263" s="24"/>
      <c r="AN263" s="24"/>
      <c r="AO263" s="24"/>
    </row>
    <row r="264">
      <c r="B264" s="42" t="s">
        <v>2099</v>
      </c>
      <c r="C264" s="43" t="s">
        <v>2100</v>
      </c>
      <c r="E264" s="24"/>
      <c r="F264" s="44"/>
      <c r="G264" s="22" t="s">
        <v>14</v>
      </c>
      <c r="H264" s="24"/>
      <c r="I264" s="24"/>
      <c r="J264" s="44"/>
      <c r="K264" s="22" t="s">
        <v>249</v>
      </c>
      <c r="L264" s="24"/>
      <c r="M264" s="24"/>
      <c r="N264" s="24"/>
      <c r="O264" s="24"/>
      <c r="P264" s="44"/>
      <c r="Q264" s="22" t="s">
        <v>353</v>
      </c>
      <c r="R264" s="24"/>
      <c r="S264" s="24"/>
      <c r="T264" s="24"/>
      <c r="U264" s="24"/>
      <c r="V264" s="44"/>
      <c r="W264" s="22"/>
      <c r="X264" s="24"/>
      <c r="Y264" s="24"/>
      <c r="Z264" s="24"/>
      <c r="AA264" s="44"/>
      <c r="AB264" s="22"/>
      <c r="AC264" s="24"/>
      <c r="AD264" s="24"/>
      <c r="AE264" s="24"/>
      <c r="AF264" s="44"/>
      <c r="AG264" s="22"/>
      <c r="AH264" s="24"/>
      <c r="AI264" s="24"/>
      <c r="AJ264" s="24"/>
      <c r="AK264" s="44"/>
      <c r="AL264" s="22"/>
      <c r="AM264" s="24"/>
      <c r="AN264" s="24"/>
      <c r="AO264" s="24"/>
    </row>
    <row r="265">
      <c r="B265" s="42" t="s">
        <v>2105</v>
      </c>
      <c r="C265" s="43" t="s">
        <v>2106</v>
      </c>
      <c r="E265" s="24"/>
      <c r="F265" s="44"/>
      <c r="G265" s="22" t="s">
        <v>14</v>
      </c>
      <c r="H265" s="24"/>
      <c r="I265" s="24"/>
      <c r="J265" s="44"/>
      <c r="K265" s="22" t="s">
        <v>556</v>
      </c>
      <c r="L265" s="24"/>
      <c r="M265" s="24"/>
      <c r="N265" s="24"/>
      <c r="O265" s="24"/>
      <c r="P265" s="44"/>
      <c r="Q265" s="22" t="s">
        <v>353</v>
      </c>
      <c r="R265" s="82" t="str">
        <f>HYPERLINK("https://www.twitch.tv/videos/220722759","GOL")</f>
        <v>GOL</v>
      </c>
      <c r="S265" s="82" t="str">
        <f>HYPERLINK("https://www.twitch.tv/videos/335600128","NIM")</f>
        <v>NIM</v>
      </c>
      <c r="T265" s="30" t="str">
        <f>HYPERLINK("https://www.youtube.com/playlist?list=PLbVGARhZL4D2Hdw4s6acfYl_q1SxxzuV-","Playlist")</f>
        <v>Playlist</v>
      </c>
      <c r="V265" s="50"/>
      <c r="W265" s="22"/>
      <c r="X265" s="24"/>
      <c r="Y265" s="24"/>
      <c r="Z265" s="24"/>
      <c r="AA265" s="44"/>
      <c r="AB265" s="22"/>
      <c r="AC265" s="24"/>
      <c r="AD265" s="24"/>
      <c r="AE265" s="24"/>
      <c r="AF265" s="44"/>
      <c r="AG265" s="22"/>
      <c r="AH265" s="24"/>
      <c r="AI265" s="24"/>
      <c r="AJ265" s="24"/>
      <c r="AK265" s="44"/>
      <c r="AL265" s="22"/>
      <c r="AM265" s="24"/>
      <c r="AN265" s="24"/>
      <c r="AO265" s="24"/>
    </row>
    <row r="266">
      <c r="B266" s="42" t="s">
        <v>2111</v>
      </c>
      <c r="C266" s="43" t="s">
        <v>2112</v>
      </c>
      <c r="E266" s="24"/>
      <c r="F266" s="44"/>
      <c r="G266" s="22" t="s">
        <v>14</v>
      </c>
      <c r="H266" s="24"/>
      <c r="I266" s="24"/>
      <c r="J266" s="44"/>
      <c r="K266" s="22" t="s">
        <v>335</v>
      </c>
      <c r="L266" s="24"/>
      <c r="M266" s="24"/>
      <c r="N266" s="24"/>
      <c r="O266" s="24"/>
      <c r="P266" s="44"/>
      <c r="Q266" s="22" t="s">
        <v>354</v>
      </c>
      <c r="R266" s="24"/>
      <c r="S266" s="24"/>
      <c r="T266" s="24"/>
      <c r="U266" s="24"/>
      <c r="V266" s="44"/>
      <c r="W266" s="22"/>
      <c r="X266" s="24"/>
      <c r="Y266" s="24"/>
      <c r="Z266" s="24"/>
      <c r="AA266" s="44"/>
      <c r="AB266" s="22"/>
      <c r="AC266" s="24"/>
      <c r="AD266" s="24"/>
      <c r="AE266" s="24"/>
      <c r="AF266" s="44"/>
      <c r="AG266" s="22"/>
      <c r="AH266" s="24"/>
      <c r="AI266" s="24"/>
      <c r="AJ266" s="24"/>
      <c r="AK266" s="44"/>
      <c r="AL266" s="22"/>
      <c r="AM266" s="24"/>
      <c r="AN266" s="24"/>
      <c r="AO266" s="24"/>
    </row>
    <row r="267">
      <c r="B267" s="42" t="s">
        <v>2113</v>
      </c>
      <c r="C267" s="43" t="s">
        <v>2114</v>
      </c>
      <c r="E267" s="24"/>
      <c r="F267" s="44"/>
      <c r="G267" s="22" t="s">
        <v>14</v>
      </c>
      <c r="H267" s="24"/>
      <c r="I267" s="24"/>
      <c r="J267" s="44"/>
      <c r="K267" s="22" t="s">
        <v>249</v>
      </c>
      <c r="L267" s="24"/>
      <c r="M267" s="24"/>
      <c r="N267" s="24"/>
      <c r="O267" s="24"/>
      <c r="P267" s="44"/>
      <c r="Q267" s="22"/>
      <c r="R267" s="24"/>
      <c r="S267" s="24"/>
      <c r="T267" s="24"/>
      <c r="U267" s="24"/>
      <c r="V267" s="44"/>
      <c r="W267" s="22"/>
      <c r="X267" s="24"/>
      <c r="Y267" s="24"/>
      <c r="Z267" s="24"/>
      <c r="AA267" s="44"/>
      <c r="AB267" s="22"/>
      <c r="AC267" s="24"/>
      <c r="AD267" s="24"/>
      <c r="AE267" s="24"/>
      <c r="AF267" s="44"/>
      <c r="AG267" s="22"/>
      <c r="AH267" s="24"/>
      <c r="AI267" s="24"/>
      <c r="AJ267" s="24"/>
      <c r="AK267" s="44"/>
      <c r="AL267" s="22"/>
      <c r="AM267" s="24"/>
      <c r="AN267" s="24"/>
      <c r="AO267" s="24"/>
    </row>
    <row r="268">
      <c r="A268" s="41" t="s">
        <v>996</v>
      </c>
      <c r="B268" s="42" t="s">
        <v>2119</v>
      </c>
      <c r="C268" s="43" t="s">
        <v>2120</v>
      </c>
      <c r="D268" s="22" t="s">
        <v>133</v>
      </c>
      <c r="E268" s="24"/>
      <c r="F268" s="44"/>
      <c r="G268" s="22" t="s">
        <v>14</v>
      </c>
      <c r="H268" s="24"/>
      <c r="I268" s="24"/>
      <c r="J268" s="44"/>
      <c r="K268" s="22" t="s">
        <v>145</v>
      </c>
      <c r="L268" s="24"/>
      <c r="M268" s="24"/>
      <c r="N268" s="24"/>
      <c r="O268" s="24"/>
      <c r="P268" s="44"/>
      <c r="Q268" s="22"/>
      <c r="R268" s="24"/>
      <c r="S268" s="24"/>
      <c r="T268" s="24"/>
      <c r="U268" s="24"/>
      <c r="V268" s="44"/>
      <c r="W268" s="22"/>
      <c r="X268" s="24"/>
      <c r="Y268" s="24"/>
      <c r="Z268" s="24"/>
      <c r="AA268" s="44"/>
      <c r="AB268" s="22"/>
      <c r="AC268" s="24"/>
      <c r="AD268" s="24"/>
      <c r="AE268" s="24"/>
      <c r="AF268" s="44"/>
      <c r="AG268" s="22"/>
      <c r="AH268" s="24"/>
      <c r="AI268" s="24"/>
      <c r="AJ268" s="24"/>
      <c r="AK268" s="44"/>
      <c r="AL268" s="22"/>
      <c r="AM268" s="24"/>
      <c r="AN268" s="24"/>
      <c r="AO268" s="24"/>
    </row>
    <row r="269">
      <c r="B269" s="42" t="s">
        <v>2121</v>
      </c>
      <c r="C269" s="43" t="s">
        <v>2122</v>
      </c>
      <c r="E269" s="24"/>
      <c r="F269" s="44"/>
      <c r="G269" s="22" t="s">
        <v>14</v>
      </c>
      <c r="H269" s="24"/>
      <c r="I269" s="24"/>
      <c r="J269" s="44"/>
      <c r="K269" s="22" t="s">
        <v>145</v>
      </c>
      <c r="L269" s="24"/>
      <c r="M269" s="24"/>
      <c r="N269" s="24"/>
      <c r="O269" s="24"/>
      <c r="P269" s="44"/>
      <c r="Q269" s="22"/>
      <c r="R269" s="24"/>
      <c r="S269" s="24"/>
      <c r="T269" s="24"/>
      <c r="U269" s="24"/>
      <c r="V269" s="44"/>
      <c r="W269" s="22"/>
      <c r="X269" s="24"/>
      <c r="Y269" s="24"/>
      <c r="Z269" s="24"/>
      <c r="AA269" s="44"/>
      <c r="AB269" s="22"/>
      <c r="AC269" s="24"/>
      <c r="AD269" s="24"/>
      <c r="AE269" s="24"/>
      <c r="AF269" s="44"/>
      <c r="AG269" s="22"/>
      <c r="AH269" s="24"/>
      <c r="AI269" s="24"/>
      <c r="AJ269" s="24"/>
      <c r="AK269" s="44"/>
      <c r="AL269" s="22"/>
      <c r="AM269" s="24"/>
      <c r="AN269" s="24"/>
      <c r="AO269" s="24"/>
    </row>
    <row r="270">
      <c r="B270" s="42" t="s">
        <v>2128</v>
      </c>
      <c r="C270" s="43" t="s">
        <v>2129</v>
      </c>
      <c r="E270" s="24"/>
      <c r="F270" s="44"/>
      <c r="G270" s="22" t="s">
        <v>14</v>
      </c>
      <c r="H270" s="24"/>
      <c r="I270" s="24"/>
      <c r="J270" s="44"/>
      <c r="K270" s="22" t="s">
        <v>1453</v>
      </c>
      <c r="L270" s="24"/>
      <c r="M270" s="24"/>
      <c r="N270" s="24"/>
      <c r="O270" s="24"/>
      <c r="P270" s="44"/>
      <c r="Q270" s="22" t="s">
        <v>307</v>
      </c>
      <c r="R270" s="24"/>
      <c r="S270" s="24"/>
      <c r="T270" s="24"/>
      <c r="U270" s="24"/>
      <c r="V270" s="44"/>
      <c r="W270" s="22"/>
      <c r="X270" s="24"/>
      <c r="Y270" s="24"/>
      <c r="Z270" s="24"/>
      <c r="AA270" s="44"/>
      <c r="AB270" s="22"/>
      <c r="AC270" s="24"/>
      <c r="AD270" s="24"/>
      <c r="AE270" s="24"/>
      <c r="AF270" s="44"/>
      <c r="AG270" s="22"/>
      <c r="AH270" s="24"/>
      <c r="AI270" s="24"/>
      <c r="AJ270" s="24"/>
      <c r="AK270" s="44"/>
      <c r="AL270" s="22"/>
      <c r="AM270" s="24"/>
      <c r="AN270" s="24"/>
      <c r="AO270" s="24"/>
    </row>
    <row r="271">
      <c r="B271" s="42" t="s">
        <v>2132</v>
      </c>
      <c r="C271" s="43" t="s">
        <v>2133</v>
      </c>
      <c r="E271" s="24"/>
      <c r="F271" s="44"/>
      <c r="G271" s="22" t="s">
        <v>14</v>
      </c>
      <c r="H271" s="24"/>
      <c r="I271" s="24"/>
      <c r="J271" s="44"/>
      <c r="K271" s="22" t="s">
        <v>212</v>
      </c>
      <c r="L271" s="30" t="str">
        <f>HYPERLINK("https://www.youtube.com/watch?v=QaQh7F6QD3Q&amp;t=0s&amp;list=PLbU6uWaIKemqNvTeRxK-Ay6PRg9iwCKVi&amp;index=19","HIT")</f>
        <v>HIT</v>
      </c>
      <c r="M271" s="24"/>
      <c r="N271" s="24"/>
      <c r="O271" s="24"/>
      <c r="P271" s="50"/>
      <c r="Q271" s="22"/>
      <c r="R271" s="24"/>
      <c r="S271" s="24"/>
      <c r="T271" s="24"/>
      <c r="U271" s="24"/>
      <c r="V271" s="44"/>
      <c r="W271" s="22"/>
      <c r="X271" s="24"/>
      <c r="Y271" s="24"/>
      <c r="Z271" s="24"/>
      <c r="AA271" s="44"/>
      <c r="AB271" s="22"/>
      <c r="AC271" s="24"/>
      <c r="AD271" s="24"/>
      <c r="AE271" s="24"/>
      <c r="AF271" s="44"/>
      <c r="AG271" s="22"/>
      <c r="AH271" s="24"/>
      <c r="AI271" s="24"/>
      <c r="AJ271" s="24"/>
      <c r="AK271" s="44"/>
      <c r="AL271" s="22"/>
      <c r="AM271" s="24"/>
      <c r="AN271" s="24"/>
      <c r="AO271" s="24"/>
    </row>
    <row r="272">
      <c r="B272" s="42" t="s">
        <v>2134</v>
      </c>
      <c r="C272" s="43" t="s">
        <v>2135</v>
      </c>
      <c r="E272" s="24"/>
      <c r="F272" s="44"/>
      <c r="G272" s="22" t="s">
        <v>14</v>
      </c>
      <c r="H272" s="24"/>
      <c r="I272" s="24"/>
      <c r="J272" s="44"/>
      <c r="K272" s="22" t="s">
        <v>335</v>
      </c>
      <c r="L272" s="24"/>
      <c r="M272" s="24"/>
      <c r="N272" s="24"/>
      <c r="O272" s="24"/>
      <c r="P272" s="44"/>
      <c r="Q272" s="22"/>
      <c r="R272" s="24"/>
      <c r="S272" s="24"/>
      <c r="T272" s="24"/>
      <c r="U272" s="24"/>
      <c r="V272" s="44"/>
      <c r="W272" s="22"/>
      <c r="X272" s="24"/>
      <c r="Y272" s="24"/>
      <c r="Z272" s="24"/>
      <c r="AA272" s="44"/>
      <c r="AB272" s="22"/>
      <c r="AC272" s="24"/>
      <c r="AD272" s="24"/>
      <c r="AE272" s="24"/>
      <c r="AF272" s="44"/>
      <c r="AG272" s="22"/>
      <c r="AH272" s="24"/>
      <c r="AI272" s="24"/>
      <c r="AJ272" s="24"/>
      <c r="AK272" s="44"/>
      <c r="AL272" s="22"/>
      <c r="AM272" s="24"/>
      <c r="AN272" s="24"/>
      <c r="AO272" s="24"/>
    </row>
    <row r="273">
      <c r="A273" s="41" t="s">
        <v>1005</v>
      </c>
      <c r="B273" s="42" t="s">
        <v>2136</v>
      </c>
      <c r="C273" s="43" t="s">
        <v>2137</v>
      </c>
      <c r="D273" s="22" t="s">
        <v>133</v>
      </c>
      <c r="E273" s="24"/>
      <c r="F273" s="44"/>
      <c r="G273" s="22" t="s">
        <v>14</v>
      </c>
      <c r="H273" s="24"/>
      <c r="I273" s="24"/>
      <c r="J273" s="44"/>
      <c r="K273" s="22" t="s">
        <v>335</v>
      </c>
      <c r="L273" s="24"/>
      <c r="M273" s="24"/>
      <c r="N273" s="24"/>
      <c r="O273" s="24"/>
      <c r="P273" s="44"/>
      <c r="Q273" s="22"/>
      <c r="R273" s="24"/>
      <c r="S273" s="24"/>
      <c r="T273" s="24"/>
      <c r="U273" s="24"/>
      <c r="V273" s="44"/>
      <c r="W273" s="22"/>
      <c r="X273" s="24"/>
      <c r="Y273" s="24"/>
      <c r="Z273" s="24"/>
      <c r="AA273" s="44"/>
      <c r="AB273" s="22"/>
      <c r="AC273" s="24"/>
      <c r="AD273" s="24"/>
      <c r="AE273" s="24"/>
      <c r="AF273" s="44"/>
      <c r="AG273" s="22"/>
      <c r="AH273" s="24"/>
      <c r="AI273" s="24"/>
      <c r="AJ273" s="24"/>
      <c r="AK273" s="44"/>
      <c r="AL273" s="22"/>
      <c r="AM273" s="24"/>
      <c r="AN273" s="24"/>
      <c r="AO273" s="24"/>
    </row>
    <row r="274">
      <c r="B274" s="42" t="s">
        <v>2138</v>
      </c>
      <c r="C274" s="43" t="s">
        <v>2139</v>
      </c>
      <c r="E274" s="24"/>
      <c r="F274" s="44"/>
      <c r="G274" s="22" t="s">
        <v>14</v>
      </c>
      <c r="H274" s="24"/>
      <c r="I274" s="24"/>
      <c r="J274" s="44"/>
      <c r="K274" s="22" t="s">
        <v>249</v>
      </c>
      <c r="L274" s="24"/>
      <c r="M274" s="24"/>
      <c r="N274" s="24"/>
      <c r="O274" s="24"/>
      <c r="P274" s="44"/>
      <c r="Q274" s="22" t="s">
        <v>353</v>
      </c>
      <c r="R274" s="24"/>
      <c r="S274" s="24"/>
      <c r="T274" s="24"/>
      <c r="U274" s="24"/>
      <c r="V274" s="44"/>
      <c r="W274" s="22"/>
      <c r="X274" s="24"/>
      <c r="Y274" s="24"/>
      <c r="Z274" s="24"/>
      <c r="AA274" s="44"/>
      <c r="AB274" s="22"/>
      <c r="AC274" s="24"/>
      <c r="AD274" s="24"/>
      <c r="AE274" s="24"/>
      <c r="AF274" s="44"/>
      <c r="AG274" s="22"/>
      <c r="AH274" s="24"/>
      <c r="AI274" s="24"/>
      <c r="AJ274" s="24"/>
      <c r="AK274" s="44"/>
      <c r="AL274" s="22"/>
      <c r="AM274" s="24"/>
      <c r="AN274" s="24"/>
      <c r="AO274" s="24"/>
    </row>
    <row r="275">
      <c r="B275" s="42" t="s">
        <v>2141</v>
      </c>
      <c r="C275" s="43" t="s">
        <v>2143</v>
      </c>
      <c r="E275" s="24"/>
      <c r="F275" s="44"/>
      <c r="G275" s="22" t="s">
        <v>14</v>
      </c>
      <c r="H275" s="24"/>
      <c r="I275" s="24"/>
      <c r="J275" s="44"/>
      <c r="K275" s="22" t="s">
        <v>249</v>
      </c>
      <c r="L275" s="24"/>
      <c r="M275" s="24"/>
      <c r="N275" s="24"/>
      <c r="O275" s="24"/>
      <c r="P275" s="44"/>
      <c r="Q275" s="22"/>
      <c r="R275" s="24"/>
      <c r="S275" s="24"/>
      <c r="T275" s="24"/>
      <c r="U275" s="24"/>
      <c r="V275" s="44"/>
      <c r="W275" s="22"/>
      <c r="X275" s="24"/>
      <c r="Y275" s="24"/>
      <c r="Z275" s="24"/>
      <c r="AA275" s="44"/>
      <c r="AB275" s="22"/>
      <c r="AC275" s="24"/>
      <c r="AD275" s="24"/>
      <c r="AE275" s="24"/>
      <c r="AF275" s="44"/>
      <c r="AG275" s="22"/>
      <c r="AH275" s="24"/>
      <c r="AI275" s="24"/>
      <c r="AJ275" s="24"/>
      <c r="AK275" s="44"/>
      <c r="AL275" s="22"/>
      <c r="AM275" s="24"/>
      <c r="AN275" s="24"/>
      <c r="AO275" s="24"/>
    </row>
    <row r="276">
      <c r="B276" s="42" t="s">
        <v>2148</v>
      </c>
      <c r="C276" s="43" t="s">
        <v>2149</v>
      </c>
      <c r="E276" s="24"/>
      <c r="F276" s="44"/>
      <c r="G276" s="22" t="s">
        <v>14</v>
      </c>
      <c r="H276" s="24"/>
      <c r="I276" s="24"/>
      <c r="J276" s="44"/>
      <c r="K276" s="22" t="s">
        <v>670</v>
      </c>
      <c r="L276" s="24"/>
      <c r="M276" s="24"/>
      <c r="N276" s="24"/>
      <c r="O276" s="24"/>
      <c r="P276" s="44"/>
      <c r="Q276" s="22" t="s">
        <v>354</v>
      </c>
      <c r="R276" s="24"/>
      <c r="S276" s="24"/>
      <c r="T276" s="24"/>
      <c r="U276" s="24"/>
      <c r="V276" s="44"/>
      <c r="W276" s="22"/>
      <c r="X276" s="24"/>
      <c r="Y276" s="24"/>
      <c r="Z276" s="24"/>
      <c r="AA276" s="44"/>
      <c r="AB276" s="22"/>
      <c r="AC276" s="24"/>
      <c r="AD276" s="24"/>
      <c r="AE276" s="24"/>
      <c r="AF276" s="44"/>
      <c r="AG276" s="22"/>
      <c r="AH276" s="24"/>
      <c r="AI276" s="24"/>
      <c r="AJ276" s="24"/>
      <c r="AK276" s="44"/>
      <c r="AL276" s="22"/>
      <c r="AM276" s="24"/>
      <c r="AN276" s="24"/>
      <c r="AO276" s="24"/>
    </row>
    <row r="277">
      <c r="B277" s="42" t="s">
        <v>2153</v>
      </c>
      <c r="C277" s="43" t="s">
        <v>2155</v>
      </c>
      <c r="E277" s="24"/>
      <c r="F277" s="44"/>
      <c r="G277" s="22" t="s">
        <v>14</v>
      </c>
      <c r="H277" s="24"/>
      <c r="I277" s="24"/>
      <c r="J277" s="44"/>
      <c r="K277" s="22" t="s">
        <v>212</v>
      </c>
      <c r="L277" s="24"/>
      <c r="M277" s="24"/>
      <c r="N277" s="24"/>
      <c r="O277" s="24"/>
      <c r="P277" s="44"/>
      <c r="Q277" s="22" t="s">
        <v>318</v>
      </c>
      <c r="R277" s="24"/>
      <c r="S277" s="24"/>
      <c r="T277" s="24"/>
      <c r="U277" s="24"/>
      <c r="V277" s="44"/>
      <c r="W277" s="22"/>
      <c r="X277" s="24"/>
      <c r="Y277" s="24"/>
      <c r="Z277" s="24"/>
      <c r="AA277" s="44"/>
      <c r="AB277" s="22"/>
      <c r="AC277" s="24"/>
      <c r="AD277" s="24"/>
      <c r="AE277" s="24"/>
      <c r="AF277" s="44"/>
      <c r="AG277" s="22"/>
      <c r="AH277" s="24"/>
      <c r="AI277" s="24"/>
      <c r="AJ277" s="24"/>
      <c r="AK277" s="44"/>
      <c r="AL277" s="22"/>
      <c r="AM277" s="24"/>
      <c r="AN277" s="24"/>
      <c r="AO277" s="24"/>
    </row>
    <row r="278">
      <c r="A278" s="41" t="s">
        <v>1018</v>
      </c>
      <c r="B278" s="42" t="s">
        <v>2158</v>
      </c>
      <c r="C278" s="43" t="s">
        <v>2159</v>
      </c>
      <c r="D278" s="22" t="s">
        <v>133</v>
      </c>
      <c r="E278" s="24"/>
      <c r="F278" s="44"/>
      <c r="G278" s="22" t="s">
        <v>14</v>
      </c>
      <c r="H278" s="24"/>
      <c r="I278" s="24"/>
      <c r="J278" s="44"/>
      <c r="K278" s="22" t="s">
        <v>145</v>
      </c>
      <c r="L278" s="30" t="str">
        <f>HYPERLINK("https://www.youtube.com/watch?v=ReBb47J_ZtA","SUN")</f>
        <v>SUN</v>
      </c>
      <c r="M278" s="24"/>
      <c r="N278" s="24"/>
      <c r="O278" s="24"/>
      <c r="P278" s="44"/>
      <c r="Q278" s="22"/>
      <c r="R278" s="24"/>
      <c r="S278" s="24"/>
      <c r="T278" s="24"/>
      <c r="U278" s="24"/>
      <c r="V278" s="44"/>
      <c r="W278" s="22"/>
      <c r="X278" s="24"/>
      <c r="Y278" s="24"/>
      <c r="Z278" s="24"/>
      <c r="AA278" s="44"/>
      <c r="AB278" s="22"/>
      <c r="AC278" s="24"/>
      <c r="AD278" s="24"/>
      <c r="AE278" s="24"/>
      <c r="AF278" s="44"/>
      <c r="AG278" s="22"/>
      <c r="AH278" s="24"/>
      <c r="AI278" s="24"/>
      <c r="AJ278" s="24"/>
      <c r="AK278" s="44"/>
      <c r="AL278" s="22"/>
      <c r="AM278" s="24"/>
      <c r="AN278" s="24"/>
      <c r="AO278" s="24"/>
    </row>
    <row r="279">
      <c r="B279" s="42" t="s">
        <v>2169</v>
      </c>
      <c r="C279" s="43" t="s">
        <v>2170</v>
      </c>
      <c r="E279" s="24"/>
      <c r="F279" s="44"/>
      <c r="G279" s="22" t="s">
        <v>14</v>
      </c>
      <c r="H279" s="24"/>
      <c r="I279" s="24"/>
      <c r="J279" s="44"/>
      <c r="K279" s="22" t="s">
        <v>212</v>
      </c>
      <c r="L279" s="24"/>
      <c r="M279" s="24"/>
      <c r="N279" s="24"/>
      <c r="O279" s="24"/>
      <c r="P279" s="44"/>
      <c r="Q279" s="22"/>
      <c r="R279" s="24"/>
      <c r="S279" s="24"/>
      <c r="T279" s="24"/>
      <c r="U279" s="24"/>
      <c r="V279" s="44"/>
      <c r="W279" s="22"/>
      <c r="X279" s="24"/>
      <c r="Y279" s="24"/>
      <c r="Z279" s="24"/>
      <c r="AA279" s="44"/>
      <c r="AB279" s="22"/>
      <c r="AC279" s="24"/>
      <c r="AD279" s="24"/>
      <c r="AE279" s="24"/>
      <c r="AF279" s="44"/>
      <c r="AG279" s="22"/>
      <c r="AH279" s="24"/>
      <c r="AI279" s="24"/>
      <c r="AJ279" s="24"/>
      <c r="AK279" s="44"/>
      <c r="AL279" s="22"/>
      <c r="AM279" s="24"/>
      <c r="AN279" s="24"/>
      <c r="AO279" s="24"/>
    </row>
    <row r="280">
      <c r="B280" s="42" t="s">
        <v>2175</v>
      </c>
      <c r="C280" s="43" t="s">
        <v>2177</v>
      </c>
      <c r="E280" s="24"/>
      <c r="F280" s="44"/>
      <c r="G280" s="22" t="s">
        <v>14</v>
      </c>
      <c r="H280" s="24"/>
      <c r="I280" s="24"/>
      <c r="J280" s="44"/>
      <c r="K280" s="22" t="s">
        <v>2179</v>
      </c>
      <c r="L280" s="30" t="str">
        <f>HYPERLINK("https://www.youtube.com/watch?v=jmiHQKxVD5E","HGB")</f>
        <v>HGB</v>
      </c>
      <c r="M280" s="24"/>
      <c r="N280" s="24"/>
      <c r="O280" s="24"/>
      <c r="P280" s="50"/>
      <c r="Q280" s="22" t="s">
        <v>734</v>
      </c>
      <c r="R280" s="30" t="str">
        <f>HYPERLINK("https://www.youtube.com/watch?v=zk-B897jPmg","HGB")</f>
        <v>HGB</v>
      </c>
      <c r="S280" s="24"/>
      <c r="T280" s="24"/>
      <c r="U280" s="24"/>
      <c r="V280" s="50"/>
      <c r="W280" s="22" t="s">
        <v>318</v>
      </c>
      <c r="X280" s="24"/>
      <c r="Y280" s="24"/>
      <c r="Z280" s="24"/>
      <c r="AA280" s="44"/>
      <c r="AB280" s="22"/>
      <c r="AC280" s="24"/>
      <c r="AD280" s="24"/>
      <c r="AE280" s="24"/>
      <c r="AF280" s="44"/>
      <c r="AG280" s="22"/>
      <c r="AH280" s="24"/>
      <c r="AI280" s="24"/>
      <c r="AJ280" s="24"/>
      <c r="AK280" s="44"/>
      <c r="AL280" s="22"/>
      <c r="AM280" s="24"/>
      <c r="AN280" s="24"/>
      <c r="AO280" s="24"/>
    </row>
    <row r="281">
      <c r="B281" s="42" t="s">
        <v>2189</v>
      </c>
      <c r="C281" s="43" t="s">
        <v>2190</v>
      </c>
      <c r="E281" s="24"/>
      <c r="F281" s="44"/>
      <c r="G281" s="22" t="s">
        <v>14</v>
      </c>
      <c r="H281" s="24"/>
      <c r="I281" s="24"/>
      <c r="J281" s="44"/>
      <c r="K281" s="22" t="s">
        <v>249</v>
      </c>
      <c r="L281" s="24"/>
      <c r="M281" s="24"/>
      <c r="N281" s="24"/>
      <c r="O281" s="24"/>
      <c r="P281" s="44"/>
      <c r="Q281" s="22"/>
      <c r="R281" s="24"/>
      <c r="S281" s="24"/>
      <c r="T281" s="24"/>
      <c r="U281" s="24"/>
      <c r="V281" s="44"/>
      <c r="W281" s="22"/>
      <c r="X281" s="24"/>
      <c r="Y281" s="24"/>
      <c r="Z281" s="24"/>
      <c r="AA281" s="44"/>
      <c r="AB281" s="22"/>
      <c r="AC281" s="24"/>
      <c r="AD281" s="24"/>
      <c r="AE281" s="24"/>
      <c r="AF281" s="44"/>
      <c r="AG281" s="22"/>
      <c r="AH281" s="24"/>
      <c r="AI281" s="24"/>
      <c r="AJ281" s="24"/>
      <c r="AK281" s="44"/>
      <c r="AL281" s="22"/>
      <c r="AM281" s="24"/>
      <c r="AN281" s="24"/>
      <c r="AO281" s="24"/>
    </row>
    <row r="282">
      <c r="B282" s="42" t="s">
        <v>2193</v>
      </c>
      <c r="C282" s="43" t="s">
        <v>2194</v>
      </c>
      <c r="E282" s="24"/>
      <c r="F282" s="44"/>
      <c r="G282" s="22" t="s">
        <v>14</v>
      </c>
      <c r="H282" s="24"/>
      <c r="I282" s="24"/>
      <c r="J282" s="44"/>
      <c r="K282" s="22" t="s">
        <v>494</v>
      </c>
      <c r="L282" s="24"/>
      <c r="M282" s="24"/>
      <c r="N282" s="24"/>
      <c r="O282" s="24"/>
      <c r="P282" s="44"/>
      <c r="Q282" s="22" t="s">
        <v>348</v>
      </c>
      <c r="R282" s="24"/>
      <c r="S282" s="24"/>
      <c r="T282" s="24"/>
      <c r="U282" s="24"/>
      <c r="V282" s="44"/>
      <c r="W282" s="22"/>
      <c r="X282" s="24"/>
      <c r="Y282" s="24"/>
      <c r="Z282" s="24"/>
      <c r="AA282" s="44"/>
      <c r="AB282" s="22"/>
      <c r="AC282" s="24"/>
      <c r="AD282" s="24"/>
      <c r="AE282" s="24"/>
      <c r="AF282" s="44"/>
      <c r="AG282" s="22"/>
      <c r="AH282" s="24"/>
      <c r="AI282" s="24"/>
      <c r="AJ282" s="24"/>
      <c r="AK282" s="44"/>
      <c r="AL282" s="22"/>
      <c r="AM282" s="24"/>
      <c r="AN282" s="24"/>
      <c r="AO282" s="24"/>
    </row>
    <row r="283">
      <c r="A283" s="41" t="s">
        <v>1032</v>
      </c>
      <c r="B283" s="42" t="s">
        <v>2197</v>
      </c>
      <c r="C283" s="43" t="s">
        <v>2198</v>
      </c>
      <c r="D283" s="22" t="s">
        <v>133</v>
      </c>
      <c r="E283" s="24"/>
      <c r="F283" s="44"/>
      <c r="G283" s="22" t="s">
        <v>14</v>
      </c>
      <c r="H283" s="24"/>
      <c r="I283" s="24"/>
      <c r="J283" s="44"/>
      <c r="K283" s="22" t="s">
        <v>249</v>
      </c>
      <c r="L283" s="24"/>
      <c r="M283" s="24"/>
      <c r="N283" s="24"/>
      <c r="O283" s="24"/>
      <c r="P283" s="44"/>
      <c r="Q283" s="22"/>
      <c r="R283" s="24"/>
      <c r="S283" s="24"/>
      <c r="T283" s="24"/>
      <c r="U283" s="24"/>
      <c r="V283" s="44"/>
      <c r="W283" s="22"/>
      <c r="X283" s="24"/>
      <c r="Y283" s="24"/>
      <c r="Z283" s="24"/>
      <c r="AA283" s="44"/>
      <c r="AB283" s="22"/>
      <c r="AC283" s="24"/>
      <c r="AD283" s="24"/>
      <c r="AE283" s="24"/>
      <c r="AF283" s="44"/>
      <c r="AG283" s="22"/>
      <c r="AH283" s="24"/>
      <c r="AI283" s="24"/>
      <c r="AJ283" s="24"/>
      <c r="AK283" s="44"/>
      <c r="AL283" s="22"/>
      <c r="AM283" s="24"/>
      <c r="AN283" s="24"/>
      <c r="AO283" s="24"/>
    </row>
    <row r="284">
      <c r="B284" s="42" t="s">
        <v>2203</v>
      </c>
      <c r="C284" s="43" t="s">
        <v>2204</v>
      </c>
      <c r="E284" s="24"/>
      <c r="F284" s="44"/>
      <c r="G284" s="22" t="s">
        <v>14</v>
      </c>
      <c r="H284" s="24"/>
      <c r="I284" s="24"/>
      <c r="J284" s="44"/>
      <c r="K284" s="22" t="s">
        <v>249</v>
      </c>
      <c r="L284" s="24"/>
      <c r="M284" s="24"/>
      <c r="N284" s="24"/>
      <c r="O284" s="24"/>
      <c r="P284" s="44"/>
      <c r="Q284" s="22"/>
      <c r="R284" s="24"/>
      <c r="S284" s="24"/>
      <c r="T284" s="24"/>
      <c r="U284" s="24"/>
      <c r="V284" s="44"/>
      <c r="W284" s="22"/>
      <c r="X284" s="24"/>
      <c r="Y284" s="24"/>
      <c r="Z284" s="24"/>
      <c r="AA284" s="44"/>
      <c r="AB284" s="22"/>
      <c r="AC284" s="24"/>
      <c r="AD284" s="24"/>
      <c r="AE284" s="24"/>
      <c r="AF284" s="44"/>
      <c r="AG284" s="22"/>
      <c r="AH284" s="24"/>
      <c r="AI284" s="24"/>
      <c r="AJ284" s="24"/>
      <c r="AK284" s="44"/>
      <c r="AL284" s="22"/>
      <c r="AM284" s="24"/>
      <c r="AN284" s="24"/>
      <c r="AO284" s="24"/>
    </row>
    <row r="285">
      <c r="B285" s="42" t="s">
        <v>2209</v>
      </c>
      <c r="C285" s="43" t="s">
        <v>2210</v>
      </c>
      <c r="E285" s="24"/>
      <c r="F285" s="44"/>
      <c r="G285" s="22" t="s">
        <v>14</v>
      </c>
      <c r="H285" s="24"/>
      <c r="I285" s="24"/>
      <c r="J285" s="44"/>
      <c r="K285" s="22" t="s">
        <v>145</v>
      </c>
      <c r="L285" s="24"/>
      <c r="M285" s="24"/>
      <c r="N285" s="24"/>
      <c r="O285" s="24"/>
      <c r="P285" s="44"/>
      <c r="Q285" s="22"/>
      <c r="R285" s="24"/>
      <c r="S285" s="24"/>
      <c r="T285" s="24"/>
      <c r="U285" s="24"/>
      <c r="V285" s="44"/>
      <c r="W285" s="22"/>
      <c r="X285" s="24"/>
      <c r="Y285" s="24"/>
      <c r="Z285" s="24"/>
      <c r="AA285" s="44"/>
      <c r="AB285" s="22"/>
      <c r="AC285" s="24"/>
      <c r="AD285" s="24"/>
      <c r="AE285" s="24"/>
      <c r="AF285" s="44"/>
      <c r="AG285" s="22"/>
      <c r="AH285" s="24"/>
      <c r="AI285" s="24"/>
      <c r="AJ285" s="24"/>
      <c r="AK285" s="44"/>
      <c r="AL285" s="22"/>
      <c r="AM285" s="24"/>
      <c r="AN285" s="24"/>
      <c r="AO285" s="24"/>
    </row>
    <row r="286">
      <c r="B286" s="42" t="s">
        <v>2214</v>
      </c>
      <c r="C286" s="43" t="s">
        <v>2215</v>
      </c>
      <c r="E286" s="24"/>
      <c r="F286" s="44"/>
      <c r="G286" s="22" t="s">
        <v>14</v>
      </c>
      <c r="H286" s="24"/>
      <c r="I286" s="24"/>
      <c r="J286" s="44"/>
      <c r="K286" s="22" t="s">
        <v>145</v>
      </c>
      <c r="L286" s="24"/>
      <c r="M286" s="24"/>
      <c r="N286" s="24"/>
      <c r="O286" s="24"/>
      <c r="P286" s="44"/>
      <c r="Q286" s="22"/>
      <c r="R286" s="24"/>
      <c r="S286" s="24"/>
      <c r="T286" s="24"/>
      <c r="U286" s="24"/>
      <c r="V286" s="44"/>
      <c r="W286" s="22"/>
      <c r="X286" s="24"/>
      <c r="Y286" s="24"/>
      <c r="Z286" s="24"/>
      <c r="AA286" s="44"/>
      <c r="AB286" s="22"/>
      <c r="AC286" s="24"/>
      <c r="AD286" s="24"/>
      <c r="AE286" s="24"/>
      <c r="AF286" s="44"/>
      <c r="AG286" s="22"/>
      <c r="AH286" s="24"/>
      <c r="AI286" s="24"/>
      <c r="AJ286" s="24"/>
      <c r="AK286" s="44"/>
      <c r="AL286" s="22"/>
      <c r="AM286" s="24"/>
      <c r="AN286" s="24"/>
      <c r="AO286" s="24"/>
    </row>
    <row r="287">
      <c r="B287" s="42" t="s">
        <v>2220</v>
      </c>
      <c r="C287" s="43" t="s">
        <v>2222</v>
      </c>
      <c r="E287" s="24"/>
      <c r="F287" s="44"/>
      <c r="G287" s="22" t="s">
        <v>14</v>
      </c>
      <c r="H287" s="24"/>
      <c r="I287" s="24"/>
      <c r="J287" s="44"/>
      <c r="K287" s="22" t="s">
        <v>586</v>
      </c>
      <c r="L287" s="30" t="str">
        <f>HYPERLINK("https://www.youtube.com/watch?v=oibWqogrgjM&amp;t=0s&amp;list=PLbU6uWaIKemqNvTeRxK-Ay6PRg9iwCKVi&amp;index=21","HIT")</f>
        <v>HIT</v>
      </c>
      <c r="M287" s="24"/>
      <c r="N287" s="24"/>
      <c r="O287" s="24"/>
      <c r="P287" s="50"/>
      <c r="Q287" s="22" t="s">
        <v>319</v>
      </c>
      <c r="R287" s="24"/>
      <c r="S287" s="24"/>
      <c r="T287" s="24"/>
      <c r="U287" s="24"/>
      <c r="V287" s="44"/>
      <c r="W287" s="22" t="s">
        <v>437</v>
      </c>
      <c r="X287" s="24"/>
      <c r="Y287" s="24"/>
      <c r="Z287" s="24"/>
      <c r="AA287" s="44"/>
      <c r="AB287" s="22" t="s">
        <v>861</v>
      </c>
      <c r="AC287" s="24"/>
      <c r="AD287" s="24"/>
      <c r="AE287" s="24"/>
      <c r="AF287" s="44"/>
      <c r="AG287" s="22"/>
      <c r="AH287" s="24"/>
      <c r="AI287" s="24"/>
      <c r="AJ287" s="24"/>
      <c r="AK287" s="44"/>
      <c r="AL287" s="22"/>
      <c r="AM287" s="24"/>
      <c r="AN287" s="24"/>
      <c r="AO287" s="24"/>
    </row>
    <row r="288">
      <c r="A288" s="41" t="s">
        <v>1039</v>
      </c>
      <c r="B288" s="42" t="s">
        <v>2229</v>
      </c>
      <c r="C288" s="43" t="s">
        <v>2230</v>
      </c>
      <c r="D288" s="22" t="s">
        <v>133</v>
      </c>
      <c r="E288" s="24"/>
      <c r="F288" s="44"/>
      <c r="G288" s="22" t="s">
        <v>14</v>
      </c>
      <c r="H288" s="24"/>
      <c r="I288" s="24"/>
      <c r="J288" s="44"/>
      <c r="K288" s="22" t="s">
        <v>145</v>
      </c>
      <c r="L288" s="24"/>
      <c r="M288" s="24"/>
      <c r="N288" s="24"/>
      <c r="O288" s="24"/>
      <c r="P288" s="44"/>
      <c r="Q288" s="22"/>
      <c r="R288" s="24"/>
      <c r="S288" s="24"/>
      <c r="T288" s="24"/>
      <c r="U288" s="24"/>
      <c r="V288" s="44"/>
      <c r="W288" s="22"/>
      <c r="X288" s="24"/>
      <c r="Y288" s="24"/>
      <c r="Z288" s="24"/>
      <c r="AA288" s="44"/>
      <c r="AB288" s="22"/>
      <c r="AC288" s="24"/>
      <c r="AD288" s="24"/>
      <c r="AE288" s="24"/>
      <c r="AF288" s="44"/>
      <c r="AG288" s="22"/>
      <c r="AH288" s="24"/>
      <c r="AI288" s="24"/>
      <c r="AJ288" s="24"/>
      <c r="AK288" s="44"/>
      <c r="AL288" s="22"/>
      <c r="AM288" s="24"/>
      <c r="AN288" s="24"/>
      <c r="AO288" s="24"/>
    </row>
    <row r="289">
      <c r="B289" s="42" t="s">
        <v>2235</v>
      </c>
      <c r="C289" s="43" t="s">
        <v>2236</v>
      </c>
      <c r="E289" s="24"/>
      <c r="F289" s="44"/>
      <c r="G289" s="22" t="s">
        <v>14</v>
      </c>
      <c r="H289" s="24"/>
      <c r="I289" s="24"/>
      <c r="J289" s="44"/>
      <c r="K289" s="22" t="s">
        <v>690</v>
      </c>
      <c r="L289" s="30" t="str">
        <f>HYPERLINK("https://www.youtube.com/watch?v=e7Jz_67bDu4","HGB")</f>
        <v>HGB</v>
      </c>
      <c r="M289" s="24"/>
      <c r="N289" s="24"/>
      <c r="O289" s="24"/>
      <c r="P289" s="50"/>
      <c r="Q289" s="22" t="s">
        <v>318</v>
      </c>
      <c r="R289" s="24"/>
      <c r="S289" s="24"/>
      <c r="T289" s="24"/>
      <c r="U289" s="24"/>
      <c r="V289" s="44"/>
      <c r="W289" s="22" t="s">
        <v>319</v>
      </c>
      <c r="X289" s="24"/>
      <c r="Y289" s="24"/>
      <c r="Z289" s="24"/>
      <c r="AA289" s="44"/>
      <c r="AB289" s="22"/>
      <c r="AC289" s="24"/>
      <c r="AD289" s="24"/>
      <c r="AE289" s="24"/>
      <c r="AF289" s="44"/>
      <c r="AG289" s="22"/>
      <c r="AH289" s="24"/>
      <c r="AI289" s="24"/>
      <c r="AJ289" s="24"/>
      <c r="AK289" s="44"/>
      <c r="AL289" s="22"/>
      <c r="AM289" s="24"/>
      <c r="AN289" s="24"/>
      <c r="AO289" s="24"/>
    </row>
    <row r="290">
      <c r="B290" s="42" t="s">
        <v>2244</v>
      </c>
      <c r="C290" s="43" t="s">
        <v>2245</v>
      </c>
      <c r="E290" s="24"/>
      <c r="F290" s="44"/>
      <c r="G290" s="22" t="s">
        <v>14</v>
      </c>
      <c r="H290" s="24"/>
      <c r="I290" s="24"/>
      <c r="J290" s="44"/>
      <c r="K290" s="22" t="s">
        <v>145</v>
      </c>
      <c r="L290" s="24"/>
      <c r="M290" s="24"/>
      <c r="N290" s="24"/>
      <c r="O290" s="24"/>
      <c r="P290" s="44"/>
      <c r="Q290" s="22"/>
      <c r="R290" s="24"/>
      <c r="S290" s="24"/>
      <c r="T290" s="24"/>
      <c r="U290" s="24"/>
      <c r="V290" s="44"/>
      <c r="W290" s="22"/>
      <c r="X290" s="24"/>
      <c r="Y290" s="24"/>
      <c r="Z290" s="24"/>
      <c r="AA290" s="44"/>
      <c r="AB290" s="22"/>
      <c r="AC290" s="24"/>
      <c r="AD290" s="24"/>
      <c r="AE290" s="24"/>
      <c r="AF290" s="44"/>
      <c r="AG290" s="22"/>
      <c r="AH290" s="24"/>
      <c r="AI290" s="24"/>
      <c r="AJ290" s="24"/>
      <c r="AK290" s="44"/>
      <c r="AL290" s="22"/>
      <c r="AM290" s="24"/>
      <c r="AN290" s="24"/>
      <c r="AO290" s="24"/>
    </row>
    <row r="291">
      <c r="B291" s="42" t="s">
        <v>2248</v>
      </c>
      <c r="C291" s="43" t="s">
        <v>2249</v>
      </c>
      <c r="E291" s="24"/>
      <c r="F291" s="44"/>
      <c r="G291" s="22" t="s">
        <v>14</v>
      </c>
      <c r="H291" s="24"/>
      <c r="I291" s="24"/>
      <c r="J291" s="44"/>
      <c r="K291" s="22" t="s">
        <v>249</v>
      </c>
      <c r="L291" s="24"/>
      <c r="M291" s="24"/>
      <c r="N291" s="24"/>
      <c r="O291" s="24"/>
      <c r="P291" s="44"/>
      <c r="Q291" s="22"/>
      <c r="R291" s="24"/>
      <c r="S291" s="24"/>
      <c r="T291" s="24"/>
      <c r="U291" s="24"/>
      <c r="V291" s="44"/>
      <c r="W291" s="22"/>
      <c r="X291" s="24"/>
      <c r="Y291" s="24"/>
      <c r="Z291" s="24"/>
      <c r="AA291" s="44"/>
      <c r="AB291" s="22"/>
      <c r="AC291" s="24"/>
      <c r="AD291" s="24"/>
      <c r="AE291" s="24"/>
      <c r="AF291" s="44"/>
      <c r="AG291" s="22"/>
      <c r="AH291" s="24"/>
      <c r="AI291" s="24"/>
      <c r="AJ291" s="24"/>
      <c r="AK291" s="44"/>
      <c r="AL291" s="22"/>
      <c r="AM291" s="24"/>
      <c r="AN291" s="24"/>
      <c r="AO291" s="24"/>
    </row>
    <row r="292">
      <c r="B292" s="42" t="s">
        <v>2252</v>
      </c>
      <c r="C292" s="43" t="s">
        <v>2253</v>
      </c>
      <c r="E292" s="24"/>
      <c r="F292" s="44"/>
      <c r="G292" s="22" t="s">
        <v>14</v>
      </c>
      <c r="H292" s="24"/>
      <c r="I292" s="24"/>
      <c r="J292" s="44"/>
      <c r="K292" s="22" t="s">
        <v>212</v>
      </c>
      <c r="L292" s="24"/>
      <c r="M292" s="24"/>
      <c r="N292" s="24"/>
      <c r="O292" s="24"/>
      <c r="P292" s="44"/>
      <c r="Q292" s="22" t="s">
        <v>307</v>
      </c>
      <c r="R292" s="24"/>
      <c r="S292" s="24"/>
      <c r="T292" s="24"/>
      <c r="U292" s="24"/>
      <c r="V292" s="44"/>
      <c r="W292" s="22"/>
      <c r="X292" s="24"/>
      <c r="Y292" s="24"/>
      <c r="Z292" s="24"/>
      <c r="AA292" s="44"/>
      <c r="AB292" s="22"/>
      <c r="AC292" s="24"/>
      <c r="AD292" s="24"/>
      <c r="AE292" s="24"/>
      <c r="AF292" s="44"/>
      <c r="AG292" s="22"/>
      <c r="AH292" s="24"/>
      <c r="AI292" s="24"/>
      <c r="AJ292" s="24"/>
      <c r="AK292" s="44"/>
      <c r="AL292" s="22"/>
      <c r="AM292" s="24"/>
      <c r="AN292" s="24"/>
      <c r="AO292" s="24"/>
    </row>
    <row r="293">
      <c r="A293" s="41" t="s">
        <v>1050</v>
      </c>
      <c r="B293" s="42" t="s">
        <v>2258</v>
      </c>
      <c r="C293" s="43" t="s">
        <v>2259</v>
      </c>
      <c r="D293" s="22" t="s">
        <v>133</v>
      </c>
      <c r="E293" s="24"/>
      <c r="F293" s="44"/>
      <c r="G293" s="22" t="s">
        <v>14</v>
      </c>
      <c r="H293" s="24"/>
      <c r="I293" s="24"/>
      <c r="J293" s="44"/>
      <c r="K293" s="22" t="s">
        <v>249</v>
      </c>
      <c r="L293" s="24"/>
      <c r="M293" s="24"/>
      <c r="N293" s="24"/>
      <c r="O293" s="24"/>
      <c r="P293" s="44"/>
      <c r="Q293" s="22" t="s">
        <v>353</v>
      </c>
      <c r="R293" s="24"/>
      <c r="S293" s="24"/>
      <c r="T293" s="24"/>
      <c r="U293" s="24"/>
      <c r="V293" s="44"/>
      <c r="W293" s="22"/>
      <c r="X293" s="24"/>
      <c r="Y293" s="24"/>
      <c r="Z293" s="24"/>
      <c r="AA293" s="44"/>
      <c r="AB293" s="22"/>
      <c r="AC293" s="24"/>
      <c r="AD293" s="24"/>
      <c r="AE293" s="24"/>
      <c r="AF293" s="44"/>
      <c r="AG293" s="22"/>
      <c r="AH293" s="24"/>
      <c r="AI293" s="24"/>
      <c r="AJ293" s="24"/>
      <c r="AK293" s="44"/>
      <c r="AL293" s="22"/>
      <c r="AM293" s="24"/>
      <c r="AN293" s="24"/>
      <c r="AO293" s="24"/>
    </row>
    <row r="294">
      <c r="B294" s="42" t="s">
        <v>2262</v>
      </c>
      <c r="C294" s="43" t="s">
        <v>2263</v>
      </c>
      <c r="E294" s="24"/>
      <c r="F294" s="44"/>
      <c r="G294" s="22" t="s">
        <v>14</v>
      </c>
      <c r="H294" s="24"/>
      <c r="I294" s="24"/>
      <c r="J294" s="44"/>
      <c r="K294" s="22" t="s">
        <v>145</v>
      </c>
      <c r="L294" s="24"/>
      <c r="M294" s="24"/>
      <c r="N294" s="24"/>
      <c r="O294" s="24"/>
      <c r="P294" s="44"/>
      <c r="Q294" s="22"/>
      <c r="R294" s="24"/>
      <c r="S294" s="24"/>
      <c r="T294" s="24"/>
      <c r="U294" s="24"/>
      <c r="V294" s="44"/>
      <c r="W294" s="22"/>
      <c r="X294" s="24"/>
      <c r="Y294" s="24"/>
      <c r="Z294" s="24"/>
      <c r="AA294" s="44"/>
      <c r="AB294" s="22"/>
      <c r="AC294" s="24"/>
      <c r="AD294" s="24"/>
      <c r="AE294" s="24"/>
      <c r="AF294" s="44"/>
      <c r="AG294" s="22"/>
      <c r="AH294" s="24"/>
      <c r="AI294" s="24"/>
      <c r="AJ294" s="24"/>
      <c r="AK294" s="44"/>
      <c r="AL294" s="22"/>
      <c r="AM294" s="24"/>
      <c r="AN294" s="24"/>
      <c r="AO294" s="24"/>
    </row>
    <row r="295">
      <c r="B295" s="42" t="s">
        <v>2265</v>
      </c>
      <c r="C295" s="43" t="s">
        <v>2267</v>
      </c>
      <c r="E295" s="24"/>
      <c r="F295" s="44"/>
      <c r="G295" s="22" t="s">
        <v>14</v>
      </c>
      <c r="H295" s="24"/>
      <c r="I295" s="24"/>
      <c r="J295" s="44"/>
      <c r="K295" s="22" t="s">
        <v>619</v>
      </c>
      <c r="L295" s="24"/>
      <c r="M295" s="24"/>
      <c r="N295" s="24"/>
      <c r="O295" s="24"/>
      <c r="P295" s="44"/>
      <c r="Q295" s="22" t="s">
        <v>353</v>
      </c>
      <c r="R295" s="30" t="str">
        <f>HYPERLINK("https://www.youtube.com/watch?v=3NgbMLOuLbg&amp;index=124&amp;list=PLbU6uWaIKemqNvTeRxK-Ay6PRg9iwCKVi&amp;t=0s","HIT")</f>
        <v>HIT</v>
      </c>
      <c r="S295" s="52"/>
      <c r="T295" s="52"/>
      <c r="U295" s="52"/>
      <c r="V295" s="44"/>
      <c r="W295" s="22"/>
      <c r="X295" s="24"/>
      <c r="Y295" s="24"/>
      <c r="Z295" s="24"/>
      <c r="AA295" s="44"/>
      <c r="AB295" s="22"/>
      <c r="AC295" s="24"/>
      <c r="AD295" s="24"/>
      <c r="AE295" s="24"/>
      <c r="AF295" s="44"/>
      <c r="AG295" s="22"/>
      <c r="AH295" s="24"/>
      <c r="AI295" s="24"/>
      <c r="AJ295" s="24"/>
      <c r="AK295" s="44"/>
      <c r="AL295" s="22"/>
      <c r="AM295" s="24"/>
      <c r="AN295" s="24"/>
      <c r="AO295" s="24"/>
    </row>
    <row r="296">
      <c r="B296" s="42" t="s">
        <v>2273</v>
      </c>
      <c r="C296" s="43" t="s">
        <v>2274</v>
      </c>
      <c r="E296" s="24"/>
      <c r="F296" s="44"/>
      <c r="G296" s="22" t="s">
        <v>14</v>
      </c>
      <c r="H296" s="24"/>
      <c r="I296" s="24"/>
      <c r="J296" s="44"/>
      <c r="K296" s="22" t="s">
        <v>212</v>
      </c>
      <c r="L296" s="24"/>
      <c r="M296" s="24"/>
      <c r="N296" s="24"/>
      <c r="O296" s="24"/>
      <c r="P296" s="44"/>
      <c r="Q296" s="22" t="s">
        <v>348</v>
      </c>
      <c r="R296" s="30" t="str">
        <f>HYPERLINK("https://www.youtube.com/watch?v=53rsH0U1TUg","HGB")</f>
        <v>HGB</v>
      </c>
      <c r="S296" s="24"/>
      <c r="T296" s="24"/>
      <c r="U296" s="24"/>
      <c r="V296" s="50"/>
      <c r="W296" s="22"/>
      <c r="X296" s="24"/>
      <c r="Y296" s="24"/>
      <c r="Z296" s="24"/>
      <c r="AA296" s="44"/>
      <c r="AB296" s="22"/>
      <c r="AC296" s="24"/>
      <c r="AD296" s="24"/>
      <c r="AE296" s="24"/>
      <c r="AF296" s="44"/>
      <c r="AG296" s="22"/>
      <c r="AH296" s="24"/>
      <c r="AI296" s="24"/>
      <c r="AJ296" s="24"/>
      <c r="AK296" s="44"/>
      <c r="AL296" s="22"/>
      <c r="AM296" s="24"/>
      <c r="AN296" s="24"/>
      <c r="AO296" s="24"/>
    </row>
    <row r="297">
      <c r="B297" s="42" t="s">
        <v>2281</v>
      </c>
      <c r="C297" s="43" t="s">
        <v>2282</v>
      </c>
      <c r="E297" s="24"/>
      <c r="F297" s="44"/>
      <c r="G297" s="22" t="s">
        <v>14</v>
      </c>
      <c r="H297" s="24"/>
      <c r="I297" s="24"/>
      <c r="J297" s="44"/>
      <c r="K297" s="22" t="s">
        <v>145</v>
      </c>
      <c r="L297" s="24"/>
      <c r="M297" s="24"/>
      <c r="N297" s="24"/>
      <c r="O297" s="24"/>
      <c r="P297" s="44"/>
      <c r="Q297" s="22"/>
      <c r="R297" s="24"/>
      <c r="S297" s="24"/>
      <c r="T297" s="24"/>
      <c r="U297" s="24"/>
      <c r="V297" s="44"/>
      <c r="W297" s="22"/>
      <c r="X297" s="24"/>
      <c r="Y297" s="24"/>
      <c r="Z297" s="24"/>
      <c r="AA297" s="44"/>
      <c r="AB297" s="22"/>
      <c r="AC297" s="24"/>
      <c r="AD297" s="24"/>
      <c r="AE297" s="24"/>
      <c r="AF297" s="44"/>
      <c r="AG297" s="22"/>
      <c r="AH297" s="24"/>
      <c r="AI297" s="24"/>
      <c r="AJ297" s="24"/>
      <c r="AK297" s="44"/>
      <c r="AL297" s="22"/>
      <c r="AM297" s="24"/>
      <c r="AN297" s="24"/>
      <c r="AO297" s="24"/>
    </row>
    <row r="298">
      <c r="A298" s="41" t="s">
        <v>1060</v>
      </c>
      <c r="B298" s="42" t="s">
        <v>2283</v>
      </c>
      <c r="C298" s="43" t="s">
        <v>2284</v>
      </c>
      <c r="D298" s="22" t="s">
        <v>133</v>
      </c>
      <c r="E298" s="24"/>
      <c r="F298" s="44"/>
      <c r="G298" s="22" t="s">
        <v>14</v>
      </c>
      <c r="H298" s="24"/>
      <c r="I298" s="24"/>
      <c r="J298" s="44"/>
      <c r="K298" s="22" t="s">
        <v>335</v>
      </c>
      <c r="L298" s="24"/>
      <c r="M298" s="24"/>
      <c r="N298" s="24"/>
      <c r="O298" s="24"/>
      <c r="P298" s="44"/>
      <c r="Q298" s="22"/>
      <c r="R298" s="24"/>
      <c r="S298" s="24"/>
      <c r="T298" s="24"/>
      <c r="U298" s="24"/>
      <c r="V298" s="44"/>
      <c r="W298" s="22"/>
      <c r="X298" s="24"/>
      <c r="Y298" s="24"/>
      <c r="Z298" s="24"/>
      <c r="AA298" s="44"/>
      <c r="AB298" s="22"/>
      <c r="AC298" s="24"/>
      <c r="AD298" s="24"/>
      <c r="AE298" s="24"/>
      <c r="AF298" s="44"/>
      <c r="AG298" s="22"/>
      <c r="AH298" s="24"/>
      <c r="AI298" s="24"/>
      <c r="AJ298" s="24"/>
      <c r="AK298" s="44"/>
      <c r="AL298" s="22"/>
      <c r="AM298" s="24"/>
      <c r="AN298" s="24"/>
      <c r="AO298" s="24"/>
    </row>
    <row r="299">
      <c r="B299" s="42" t="s">
        <v>2290</v>
      </c>
      <c r="C299" s="43" t="s">
        <v>2292</v>
      </c>
      <c r="E299" s="24"/>
      <c r="F299" s="44"/>
      <c r="G299" s="22" t="s">
        <v>14</v>
      </c>
      <c r="H299" s="24"/>
      <c r="I299" s="24"/>
      <c r="J299" s="44"/>
      <c r="K299" s="22" t="s">
        <v>145</v>
      </c>
      <c r="L299" s="24"/>
      <c r="M299" s="24"/>
      <c r="N299" s="24"/>
      <c r="O299" s="24"/>
      <c r="P299" s="44"/>
      <c r="Q299" s="22"/>
      <c r="R299" s="24"/>
      <c r="S299" s="24"/>
      <c r="T299" s="24"/>
      <c r="U299" s="24"/>
      <c r="V299" s="44"/>
      <c r="W299" s="22"/>
      <c r="X299" s="24"/>
      <c r="Y299" s="24"/>
      <c r="Z299" s="24"/>
      <c r="AA299" s="44"/>
      <c r="AB299" s="22"/>
      <c r="AC299" s="24"/>
      <c r="AD299" s="24"/>
      <c r="AE299" s="24"/>
      <c r="AF299" s="44"/>
      <c r="AG299" s="22"/>
      <c r="AH299" s="24"/>
      <c r="AI299" s="24"/>
      <c r="AJ299" s="24"/>
      <c r="AK299" s="44"/>
      <c r="AL299" s="22"/>
      <c r="AM299" s="24"/>
      <c r="AN299" s="24"/>
      <c r="AO299" s="24"/>
    </row>
    <row r="300">
      <c r="B300" s="42" t="s">
        <v>2293</v>
      </c>
      <c r="C300" s="43" t="s">
        <v>2294</v>
      </c>
      <c r="E300" s="24"/>
      <c r="F300" s="44"/>
      <c r="G300" s="22" t="s">
        <v>14</v>
      </c>
      <c r="H300" s="24"/>
      <c r="I300" s="24"/>
      <c r="J300" s="44"/>
      <c r="K300" s="22" t="s">
        <v>249</v>
      </c>
      <c r="L300" s="24"/>
      <c r="M300" s="24"/>
      <c r="N300" s="24"/>
      <c r="O300" s="24"/>
      <c r="P300" s="44"/>
      <c r="Q300" s="22" t="s">
        <v>319</v>
      </c>
      <c r="R300" s="24"/>
      <c r="S300" s="24"/>
      <c r="T300" s="24"/>
      <c r="U300" s="24"/>
      <c r="V300" s="44"/>
      <c r="W300" s="22"/>
      <c r="X300" s="24"/>
      <c r="Y300" s="24"/>
      <c r="Z300" s="24"/>
      <c r="AA300" s="44"/>
      <c r="AB300" s="22"/>
      <c r="AC300" s="24"/>
      <c r="AD300" s="24"/>
      <c r="AE300" s="24"/>
      <c r="AF300" s="44"/>
      <c r="AG300" s="22"/>
      <c r="AH300" s="24"/>
      <c r="AI300" s="24"/>
      <c r="AJ300" s="24"/>
      <c r="AK300" s="44"/>
      <c r="AL300" s="22"/>
      <c r="AM300" s="24"/>
      <c r="AN300" s="24"/>
      <c r="AO300" s="24"/>
    </row>
    <row r="301">
      <c r="B301" s="42" t="s">
        <v>2297</v>
      </c>
      <c r="C301" s="43" t="s">
        <v>2298</v>
      </c>
      <c r="E301" s="24"/>
      <c r="F301" s="44"/>
      <c r="G301" s="22" t="s">
        <v>14</v>
      </c>
      <c r="H301" s="24"/>
      <c r="I301" s="24"/>
      <c r="J301" s="44"/>
      <c r="K301" s="22" t="s">
        <v>249</v>
      </c>
      <c r="L301" s="24"/>
      <c r="M301" s="24"/>
      <c r="N301" s="24"/>
      <c r="O301" s="24"/>
      <c r="P301" s="44"/>
      <c r="Q301" s="22" t="s">
        <v>354</v>
      </c>
      <c r="R301" s="24"/>
      <c r="S301" s="24"/>
      <c r="T301" s="24"/>
      <c r="U301" s="24"/>
      <c r="V301" s="44"/>
      <c r="W301" s="22"/>
      <c r="X301" s="24"/>
      <c r="Y301" s="24"/>
      <c r="Z301" s="24"/>
      <c r="AA301" s="44"/>
      <c r="AB301" s="22"/>
      <c r="AC301" s="24"/>
      <c r="AD301" s="24"/>
      <c r="AE301" s="24"/>
      <c r="AF301" s="44"/>
      <c r="AG301" s="22"/>
      <c r="AH301" s="24"/>
      <c r="AI301" s="24"/>
      <c r="AJ301" s="24"/>
      <c r="AK301" s="44"/>
      <c r="AL301" s="22"/>
      <c r="AM301" s="24"/>
      <c r="AN301" s="24"/>
      <c r="AO301" s="24"/>
    </row>
    <row r="302">
      <c r="B302" s="42" t="s">
        <v>2299</v>
      </c>
      <c r="C302" s="43" t="s">
        <v>2300</v>
      </c>
      <c r="E302" s="24"/>
      <c r="F302" s="44"/>
      <c r="G302" s="22" t="s">
        <v>14</v>
      </c>
      <c r="H302" s="24"/>
      <c r="I302" s="24"/>
      <c r="J302" s="44"/>
      <c r="K302" s="22" t="s">
        <v>249</v>
      </c>
      <c r="L302" s="24"/>
      <c r="M302" s="24"/>
      <c r="N302" s="24"/>
      <c r="O302" s="24"/>
      <c r="P302" s="44"/>
      <c r="Q302" s="22" t="s">
        <v>318</v>
      </c>
      <c r="R302" s="24"/>
      <c r="S302" s="24"/>
      <c r="T302" s="24"/>
      <c r="U302" s="24"/>
      <c r="V302" s="44"/>
      <c r="W302" s="22" t="s">
        <v>353</v>
      </c>
      <c r="X302" s="24"/>
      <c r="Y302" s="24"/>
      <c r="Z302" s="24"/>
      <c r="AA302" s="44"/>
      <c r="AB302" s="22"/>
      <c r="AC302" s="24"/>
      <c r="AD302" s="24"/>
      <c r="AE302" s="24"/>
      <c r="AF302" s="44"/>
      <c r="AG302" s="22"/>
      <c r="AH302" s="24"/>
      <c r="AI302" s="24"/>
      <c r="AJ302" s="24"/>
      <c r="AK302" s="44"/>
      <c r="AL302" s="22"/>
      <c r="AM302" s="24"/>
      <c r="AN302" s="24"/>
      <c r="AO302" s="24"/>
    </row>
    <row r="303">
      <c r="A303" s="41" t="s">
        <v>1067</v>
      </c>
      <c r="B303" s="42" t="s">
        <v>2303</v>
      </c>
      <c r="C303" s="43" t="s">
        <v>2304</v>
      </c>
      <c r="D303" s="22" t="s">
        <v>133</v>
      </c>
      <c r="E303" s="24"/>
      <c r="F303" s="44"/>
      <c r="G303" s="22" t="s">
        <v>14</v>
      </c>
      <c r="H303" s="24"/>
      <c r="I303" s="24"/>
      <c r="J303" s="44"/>
      <c r="K303" s="22" t="s">
        <v>249</v>
      </c>
      <c r="L303" s="30" t="str">
        <f>HYPERLINK("https://www.youtube.com/watch?v=vahunFo3WRY","SUN")</f>
        <v>SUN</v>
      </c>
      <c r="M303" s="24"/>
      <c r="N303" s="24"/>
      <c r="O303" s="24"/>
      <c r="P303" s="44"/>
      <c r="Q303" s="22"/>
      <c r="R303" s="24"/>
      <c r="S303" s="24"/>
      <c r="T303" s="24"/>
      <c r="U303" s="24"/>
      <c r="V303" s="44"/>
      <c r="W303" s="22"/>
      <c r="X303" s="24"/>
      <c r="Y303" s="24"/>
      <c r="Z303" s="24"/>
      <c r="AA303" s="44"/>
      <c r="AB303" s="22"/>
      <c r="AC303" s="24"/>
      <c r="AD303" s="24"/>
      <c r="AE303" s="24"/>
      <c r="AF303" s="44"/>
      <c r="AG303" s="22"/>
      <c r="AH303" s="24"/>
      <c r="AI303" s="24"/>
      <c r="AJ303" s="24"/>
      <c r="AK303" s="44"/>
      <c r="AL303" s="22"/>
      <c r="AM303" s="24"/>
      <c r="AN303" s="24"/>
      <c r="AO303" s="24"/>
    </row>
    <row r="304">
      <c r="B304" s="42" t="s">
        <v>2314</v>
      </c>
      <c r="C304" s="43" t="s">
        <v>2315</v>
      </c>
      <c r="E304" s="24"/>
      <c r="F304" s="44"/>
      <c r="G304" s="22" t="s">
        <v>14</v>
      </c>
      <c r="H304" s="24"/>
      <c r="I304" s="24"/>
      <c r="J304" s="44"/>
      <c r="K304" s="22" t="s">
        <v>650</v>
      </c>
      <c r="L304" s="24"/>
      <c r="M304" s="24"/>
      <c r="N304" s="24"/>
      <c r="O304" s="24"/>
      <c r="P304" s="44"/>
      <c r="Q304" s="22" t="s">
        <v>2320</v>
      </c>
      <c r="R304" s="24"/>
      <c r="S304" s="24"/>
      <c r="T304" s="24"/>
      <c r="U304" s="24"/>
      <c r="V304" s="44"/>
      <c r="W304" s="22"/>
      <c r="X304" s="24"/>
      <c r="Y304" s="24"/>
      <c r="Z304" s="24"/>
      <c r="AA304" s="44"/>
      <c r="AB304" s="22"/>
      <c r="AC304" s="24"/>
      <c r="AD304" s="24"/>
      <c r="AE304" s="24"/>
      <c r="AF304" s="44"/>
      <c r="AG304" s="22"/>
      <c r="AH304" s="24"/>
      <c r="AI304" s="24"/>
      <c r="AJ304" s="24"/>
      <c r="AK304" s="44"/>
      <c r="AL304" s="22"/>
      <c r="AM304" s="24"/>
      <c r="AN304" s="24"/>
      <c r="AO304" s="24"/>
    </row>
    <row r="305">
      <c r="B305" s="42" t="s">
        <v>2323</v>
      </c>
      <c r="C305" s="43" t="s">
        <v>2324</v>
      </c>
      <c r="E305" s="24"/>
      <c r="F305" s="44"/>
      <c r="G305" s="22" t="s">
        <v>14</v>
      </c>
      <c r="H305" s="24"/>
      <c r="I305" s="24"/>
      <c r="J305" s="44"/>
      <c r="K305" s="22" t="s">
        <v>335</v>
      </c>
      <c r="L305" s="24"/>
      <c r="M305" s="24"/>
      <c r="N305" s="24"/>
      <c r="O305" s="24"/>
      <c r="P305" s="44"/>
      <c r="Q305" s="22"/>
      <c r="R305" s="24"/>
      <c r="S305" s="24"/>
      <c r="T305" s="24"/>
      <c r="U305" s="24"/>
      <c r="V305" s="44"/>
      <c r="W305" s="22"/>
      <c r="X305" s="24"/>
      <c r="Y305" s="24"/>
      <c r="Z305" s="24"/>
      <c r="AA305" s="44"/>
      <c r="AB305" s="22"/>
      <c r="AC305" s="24"/>
      <c r="AD305" s="24"/>
      <c r="AE305" s="24"/>
      <c r="AF305" s="44"/>
      <c r="AG305" s="22"/>
      <c r="AH305" s="24"/>
      <c r="AI305" s="24"/>
      <c r="AJ305" s="24"/>
      <c r="AK305" s="44"/>
      <c r="AL305" s="22"/>
      <c r="AM305" s="24"/>
      <c r="AN305" s="24"/>
      <c r="AO305" s="24"/>
    </row>
    <row r="306">
      <c r="B306" s="42" t="s">
        <v>2325</v>
      </c>
      <c r="C306" s="43" t="s">
        <v>2326</v>
      </c>
      <c r="E306" s="24"/>
      <c r="F306" s="44"/>
      <c r="G306" s="22" t="s">
        <v>14</v>
      </c>
      <c r="H306" s="24"/>
      <c r="I306" s="24"/>
      <c r="J306" s="44"/>
      <c r="K306" s="22" t="s">
        <v>325</v>
      </c>
      <c r="L306" s="24"/>
      <c r="M306" s="24"/>
      <c r="N306" s="24"/>
      <c r="O306" s="24"/>
      <c r="P306" s="44"/>
      <c r="Q306" s="22"/>
      <c r="R306" s="24"/>
      <c r="S306" s="24"/>
      <c r="T306" s="24"/>
      <c r="U306" s="24"/>
      <c r="V306" s="44"/>
      <c r="W306" s="22"/>
      <c r="X306" s="24"/>
      <c r="Y306" s="24"/>
      <c r="Z306" s="24"/>
      <c r="AA306" s="44"/>
      <c r="AB306" s="22"/>
      <c r="AC306" s="24"/>
      <c r="AD306" s="24"/>
      <c r="AE306" s="24"/>
      <c r="AF306" s="44"/>
      <c r="AG306" s="22"/>
      <c r="AH306" s="24"/>
      <c r="AI306" s="24"/>
      <c r="AJ306" s="24"/>
      <c r="AK306" s="44"/>
      <c r="AL306" s="22"/>
      <c r="AM306" s="24"/>
      <c r="AN306" s="24"/>
      <c r="AO306" s="24"/>
    </row>
    <row r="307">
      <c r="B307" s="42" t="s">
        <v>2333</v>
      </c>
      <c r="C307" s="43" t="s">
        <v>2334</v>
      </c>
      <c r="E307" s="24"/>
      <c r="F307" s="44"/>
      <c r="G307" s="22" t="s">
        <v>14</v>
      </c>
      <c r="H307" s="24"/>
      <c r="I307" s="24"/>
      <c r="J307" s="44"/>
      <c r="K307" s="22" t="s">
        <v>1233</v>
      </c>
      <c r="L307" s="24"/>
      <c r="M307" s="24"/>
      <c r="N307" s="24"/>
      <c r="O307" s="24"/>
      <c r="P307" s="44"/>
      <c r="Q307" s="22"/>
      <c r="R307" s="24"/>
      <c r="S307" s="24"/>
      <c r="T307" s="24"/>
      <c r="U307" s="24"/>
      <c r="V307" s="44"/>
      <c r="W307" s="22"/>
      <c r="X307" s="24"/>
      <c r="Y307" s="24"/>
      <c r="Z307" s="24"/>
      <c r="AA307" s="44"/>
      <c r="AB307" s="22"/>
      <c r="AC307" s="24"/>
      <c r="AD307" s="24"/>
      <c r="AE307" s="24"/>
      <c r="AF307" s="44"/>
      <c r="AG307" s="22"/>
      <c r="AH307" s="24"/>
      <c r="AI307" s="24"/>
      <c r="AJ307" s="24"/>
      <c r="AK307" s="44"/>
      <c r="AL307" s="22"/>
      <c r="AM307" s="24"/>
      <c r="AN307" s="24"/>
      <c r="AO307" s="24"/>
    </row>
    <row r="308">
      <c r="A308" s="41" t="s">
        <v>1083</v>
      </c>
      <c r="B308" s="42" t="s">
        <v>2335</v>
      </c>
      <c r="C308" s="43" t="s">
        <v>2337</v>
      </c>
      <c r="D308" s="22" t="s">
        <v>133</v>
      </c>
      <c r="E308" s="24"/>
      <c r="F308" s="44"/>
      <c r="G308" s="22" t="s">
        <v>14</v>
      </c>
      <c r="H308" s="24"/>
      <c r="I308" s="24"/>
      <c r="J308" s="44"/>
      <c r="K308" s="22" t="s">
        <v>249</v>
      </c>
      <c r="L308" s="24"/>
      <c r="M308" s="24"/>
      <c r="N308" s="24"/>
      <c r="O308" s="24"/>
      <c r="P308" s="44"/>
      <c r="Q308" s="22"/>
      <c r="R308" s="24"/>
      <c r="S308" s="24"/>
      <c r="T308" s="24"/>
      <c r="U308" s="24"/>
      <c r="V308" s="44"/>
      <c r="W308" s="22"/>
      <c r="X308" s="24"/>
      <c r="Y308" s="24"/>
      <c r="Z308" s="24"/>
      <c r="AA308" s="44"/>
      <c r="AB308" s="22"/>
      <c r="AC308" s="24"/>
      <c r="AD308" s="24"/>
      <c r="AE308" s="24"/>
      <c r="AF308" s="44"/>
      <c r="AG308" s="22"/>
      <c r="AH308" s="24"/>
      <c r="AI308" s="24"/>
      <c r="AJ308" s="24"/>
      <c r="AK308" s="44"/>
      <c r="AL308" s="22"/>
      <c r="AM308" s="24"/>
      <c r="AN308" s="24"/>
      <c r="AO308" s="24"/>
    </row>
    <row r="309">
      <c r="B309" s="42" t="s">
        <v>2342</v>
      </c>
      <c r="C309" s="43" t="s">
        <v>2343</v>
      </c>
      <c r="E309" s="24"/>
      <c r="F309" s="44"/>
      <c r="G309" s="22" t="s">
        <v>14</v>
      </c>
      <c r="H309" s="24"/>
      <c r="I309" s="24"/>
      <c r="J309" s="44"/>
      <c r="K309" s="22" t="s">
        <v>145</v>
      </c>
      <c r="L309" s="24"/>
      <c r="M309" s="24"/>
      <c r="N309" s="24"/>
      <c r="O309" s="24"/>
      <c r="P309" s="44"/>
      <c r="Q309" s="22"/>
      <c r="R309" s="24"/>
      <c r="S309" s="24"/>
      <c r="T309" s="24"/>
      <c r="U309" s="24"/>
      <c r="V309" s="44"/>
      <c r="W309" s="22"/>
      <c r="X309" s="24"/>
      <c r="Y309" s="24"/>
      <c r="Z309" s="24"/>
      <c r="AA309" s="44"/>
      <c r="AB309" s="22"/>
      <c r="AC309" s="24"/>
      <c r="AD309" s="24"/>
      <c r="AE309" s="24"/>
      <c r="AF309" s="44"/>
      <c r="AG309" s="22"/>
      <c r="AH309" s="24"/>
      <c r="AI309" s="24"/>
      <c r="AJ309" s="24"/>
      <c r="AK309" s="44"/>
      <c r="AL309" s="22"/>
      <c r="AM309" s="24"/>
      <c r="AN309" s="24"/>
      <c r="AO309" s="24"/>
    </row>
    <row r="310">
      <c r="B310" s="42" t="s">
        <v>2344</v>
      </c>
      <c r="C310" s="43" t="s">
        <v>2347</v>
      </c>
      <c r="E310" s="24"/>
      <c r="F310" s="44"/>
      <c r="G310" s="22" t="s">
        <v>14</v>
      </c>
      <c r="H310" s="24"/>
      <c r="I310" s="24"/>
      <c r="J310" s="44"/>
      <c r="K310" s="22" t="s">
        <v>593</v>
      </c>
      <c r="L310" s="24"/>
      <c r="M310" s="24"/>
      <c r="N310" s="24"/>
      <c r="O310" s="24"/>
      <c r="P310" s="44"/>
      <c r="Q310" s="22"/>
      <c r="R310" s="24"/>
      <c r="S310" s="24"/>
      <c r="T310" s="24"/>
      <c r="U310" s="24"/>
      <c r="V310" s="44"/>
      <c r="W310" s="22"/>
      <c r="X310" s="24"/>
      <c r="Y310" s="24"/>
      <c r="Z310" s="24"/>
      <c r="AA310" s="44"/>
      <c r="AB310" s="22"/>
      <c r="AC310" s="24"/>
      <c r="AD310" s="24"/>
      <c r="AE310" s="24"/>
      <c r="AF310" s="44"/>
      <c r="AG310" s="22"/>
      <c r="AH310" s="24"/>
      <c r="AI310" s="24"/>
      <c r="AJ310" s="24"/>
      <c r="AK310" s="44"/>
      <c r="AL310" s="22"/>
      <c r="AM310" s="24"/>
      <c r="AN310" s="24"/>
      <c r="AO310" s="24"/>
    </row>
    <row r="311">
      <c r="B311" s="42" t="s">
        <v>2349</v>
      </c>
      <c r="C311" s="43" t="s">
        <v>2350</v>
      </c>
      <c r="E311" s="24"/>
      <c r="F311" s="44"/>
      <c r="G311" s="22" t="s">
        <v>14</v>
      </c>
      <c r="H311" s="24"/>
      <c r="I311" s="24"/>
      <c r="J311" s="44"/>
      <c r="K311" s="22" t="s">
        <v>212</v>
      </c>
      <c r="L311" s="24"/>
      <c r="M311" s="24"/>
      <c r="N311" s="24"/>
      <c r="O311" s="24"/>
      <c r="P311" s="44"/>
      <c r="Q311" s="22"/>
      <c r="R311" s="24"/>
      <c r="S311" s="24"/>
      <c r="T311" s="24"/>
      <c r="U311" s="24"/>
      <c r="V311" s="44"/>
      <c r="W311" s="22"/>
      <c r="X311" s="24"/>
      <c r="Y311" s="24"/>
      <c r="Z311" s="24"/>
      <c r="AA311" s="44"/>
      <c r="AB311" s="22"/>
      <c r="AC311" s="24"/>
      <c r="AD311" s="24"/>
      <c r="AE311" s="24"/>
      <c r="AF311" s="44"/>
      <c r="AG311" s="22"/>
      <c r="AH311" s="24"/>
      <c r="AI311" s="24"/>
      <c r="AJ311" s="24"/>
      <c r="AK311" s="44"/>
      <c r="AL311" s="22"/>
      <c r="AM311" s="24"/>
      <c r="AN311" s="24"/>
      <c r="AO311" s="24"/>
    </row>
    <row r="312">
      <c r="B312" s="42" t="s">
        <v>2353</v>
      </c>
      <c r="C312" s="43" t="s">
        <v>2354</v>
      </c>
      <c r="E312" s="24"/>
      <c r="F312" s="44"/>
      <c r="G312" s="22" t="s">
        <v>14</v>
      </c>
      <c r="H312" s="24"/>
      <c r="I312" s="24"/>
      <c r="J312" s="44"/>
      <c r="K312" s="22" t="s">
        <v>145</v>
      </c>
      <c r="L312" s="24"/>
      <c r="M312" s="24"/>
      <c r="N312" s="24"/>
      <c r="O312" s="24"/>
      <c r="P312" s="44"/>
      <c r="Q312" s="22"/>
      <c r="R312" s="24"/>
      <c r="S312" s="24"/>
      <c r="T312" s="24"/>
      <c r="U312" s="24"/>
      <c r="V312" s="44"/>
      <c r="W312" s="22"/>
      <c r="X312" s="24"/>
      <c r="Y312" s="24"/>
      <c r="Z312" s="24"/>
      <c r="AA312" s="44"/>
      <c r="AB312" s="22"/>
      <c r="AC312" s="24"/>
      <c r="AD312" s="24"/>
      <c r="AE312" s="24"/>
      <c r="AF312" s="44"/>
      <c r="AG312" s="22"/>
      <c r="AH312" s="24"/>
      <c r="AI312" s="24"/>
      <c r="AJ312" s="24"/>
      <c r="AK312" s="44"/>
      <c r="AL312" s="22"/>
      <c r="AM312" s="24"/>
      <c r="AN312" s="24"/>
      <c r="AO312" s="24"/>
    </row>
    <row r="313">
      <c r="A313" s="41" t="s">
        <v>1095</v>
      </c>
      <c r="B313" s="42" t="s">
        <v>2357</v>
      </c>
      <c r="C313" s="43" t="s">
        <v>2358</v>
      </c>
      <c r="D313" s="22" t="s">
        <v>133</v>
      </c>
      <c r="E313" s="24"/>
      <c r="F313" s="44"/>
      <c r="G313" s="22" t="s">
        <v>14</v>
      </c>
      <c r="H313" s="24"/>
      <c r="I313" s="24"/>
      <c r="J313" s="44"/>
      <c r="K313" s="22" t="s">
        <v>249</v>
      </c>
      <c r="L313" s="24"/>
      <c r="M313" s="24"/>
      <c r="N313" s="24"/>
      <c r="O313" s="24"/>
      <c r="P313" s="44"/>
      <c r="Q313" s="22" t="s">
        <v>345</v>
      </c>
      <c r="R313" s="24"/>
      <c r="S313" s="24"/>
      <c r="T313" s="24"/>
      <c r="U313" s="24"/>
      <c r="V313" s="44"/>
      <c r="W313" s="22"/>
      <c r="X313" s="24"/>
      <c r="Y313" s="24"/>
      <c r="Z313" s="24"/>
      <c r="AA313" s="44"/>
      <c r="AB313" s="22"/>
      <c r="AC313" s="24"/>
      <c r="AD313" s="24"/>
      <c r="AE313" s="24"/>
      <c r="AF313" s="44"/>
      <c r="AG313" s="22"/>
      <c r="AH313" s="24"/>
      <c r="AI313" s="24"/>
      <c r="AJ313" s="24"/>
      <c r="AK313" s="44"/>
      <c r="AL313" s="22"/>
      <c r="AM313" s="24"/>
      <c r="AN313" s="24"/>
      <c r="AO313" s="24"/>
    </row>
    <row r="314">
      <c r="B314" s="42" t="s">
        <v>2361</v>
      </c>
      <c r="C314" s="43" t="s">
        <v>2362</v>
      </c>
      <c r="E314" s="24"/>
      <c r="F314" s="44"/>
      <c r="G314" s="22" t="s">
        <v>14</v>
      </c>
      <c r="H314" s="24"/>
      <c r="I314" s="24"/>
      <c r="J314" s="44"/>
      <c r="K314" s="22" t="s">
        <v>145</v>
      </c>
      <c r="L314" s="24"/>
      <c r="M314" s="24"/>
      <c r="N314" s="24"/>
      <c r="O314" s="24"/>
      <c r="P314" s="44"/>
      <c r="Q314" s="22"/>
      <c r="R314" s="24"/>
      <c r="S314" s="24"/>
      <c r="T314" s="24"/>
      <c r="U314" s="24"/>
      <c r="V314" s="44"/>
      <c r="W314" s="22"/>
      <c r="X314" s="24"/>
      <c r="Y314" s="24"/>
      <c r="Z314" s="24"/>
      <c r="AA314" s="44"/>
      <c r="AB314" s="22"/>
      <c r="AC314" s="24"/>
      <c r="AD314" s="24"/>
      <c r="AE314" s="24"/>
      <c r="AF314" s="44"/>
      <c r="AG314" s="22"/>
      <c r="AH314" s="24"/>
      <c r="AI314" s="24"/>
      <c r="AJ314" s="24"/>
      <c r="AK314" s="44"/>
      <c r="AL314" s="22"/>
      <c r="AM314" s="24"/>
      <c r="AN314" s="24"/>
      <c r="AO314" s="24"/>
    </row>
    <row r="315">
      <c r="B315" s="42" t="s">
        <v>2368</v>
      </c>
      <c r="C315" s="43" t="s">
        <v>2369</v>
      </c>
      <c r="E315" s="24"/>
      <c r="F315" s="44"/>
      <c r="G315" s="22" t="s">
        <v>14</v>
      </c>
      <c r="H315" s="24"/>
      <c r="I315" s="24"/>
      <c r="J315" s="44"/>
      <c r="K315" s="22" t="s">
        <v>212</v>
      </c>
      <c r="L315" s="24"/>
      <c r="M315" s="24"/>
      <c r="N315" s="24"/>
      <c r="O315" s="24"/>
      <c r="P315" s="44"/>
      <c r="Q315" s="22"/>
      <c r="R315" s="24"/>
      <c r="S315" s="24"/>
      <c r="T315" s="24"/>
      <c r="U315" s="24"/>
      <c r="V315" s="44"/>
      <c r="W315" s="22"/>
      <c r="X315" s="24"/>
      <c r="Y315" s="24"/>
      <c r="Z315" s="24"/>
      <c r="AA315" s="44"/>
      <c r="AB315" s="22"/>
      <c r="AC315" s="24"/>
      <c r="AD315" s="24"/>
      <c r="AE315" s="24"/>
      <c r="AF315" s="44"/>
      <c r="AG315" s="22"/>
      <c r="AH315" s="24"/>
      <c r="AI315" s="24"/>
      <c r="AJ315" s="24"/>
      <c r="AK315" s="44"/>
      <c r="AL315" s="22"/>
      <c r="AM315" s="24"/>
      <c r="AN315" s="24"/>
      <c r="AO315" s="24"/>
    </row>
    <row r="316">
      <c r="B316" s="42" t="s">
        <v>2372</v>
      </c>
      <c r="C316" s="43" t="s">
        <v>2373</v>
      </c>
      <c r="E316" s="24"/>
      <c r="F316" s="44"/>
      <c r="G316" s="22" t="s">
        <v>14</v>
      </c>
      <c r="H316" s="24"/>
      <c r="I316" s="24"/>
      <c r="J316" s="44"/>
      <c r="K316" s="22" t="s">
        <v>249</v>
      </c>
      <c r="L316" s="30" t="str">
        <f>HYPERLINK("https://www.youtube.com/watch?v=2axdz9zHzwc","HGB")</f>
        <v>HGB</v>
      </c>
      <c r="M316" s="24"/>
      <c r="N316" s="24"/>
      <c r="O316" s="24"/>
      <c r="P316" s="50"/>
      <c r="Q316" s="22" t="s">
        <v>318</v>
      </c>
      <c r="R316" s="24"/>
      <c r="S316" s="24"/>
      <c r="T316" s="24"/>
      <c r="U316" s="24"/>
      <c r="V316" s="44"/>
      <c r="W316" s="22" t="s">
        <v>319</v>
      </c>
      <c r="X316" s="24"/>
      <c r="Y316" s="24"/>
      <c r="Z316" s="24"/>
      <c r="AA316" s="44"/>
      <c r="AB316" s="22"/>
      <c r="AC316" s="24"/>
      <c r="AD316" s="24"/>
      <c r="AE316" s="24"/>
      <c r="AF316" s="44"/>
      <c r="AG316" s="22"/>
      <c r="AH316" s="24"/>
      <c r="AI316" s="24"/>
      <c r="AJ316" s="24"/>
      <c r="AK316" s="44"/>
      <c r="AL316" s="22"/>
      <c r="AM316" s="24"/>
      <c r="AN316" s="24"/>
      <c r="AO316" s="24"/>
    </row>
    <row r="317">
      <c r="B317" s="42" t="s">
        <v>2384</v>
      </c>
      <c r="C317" s="43" t="s">
        <v>2386</v>
      </c>
      <c r="E317" s="24"/>
      <c r="F317" s="44"/>
      <c r="G317" s="22" t="s">
        <v>14</v>
      </c>
      <c r="H317" s="24"/>
      <c r="I317" s="24"/>
      <c r="J317" s="44"/>
      <c r="K317" s="22" t="s">
        <v>212</v>
      </c>
      <c r="L317" s="24"/>
      <c r="M317" s="24"/>
      <c r="N317" s="24"/>
      <c r="O317" s="24"/>
      <c r="P317" s="44"/>
      <c r="Q317" s="22" t="s">
        <v>575</v>
      </c>
      <c r="R317" s="24"/>
      <c r="S317" s="24"/>
      <c r="T317" s="24"/>
      <c r="U317" s="24"/>
      <c r="V317" s="44"/>
      <c r="W317" s="22"/>
      <c r="X317" s="24"/>
      <c r="Y317" s="24"/>
      <c r="Z317" s="24"/>
      <c r="AA317" s="44"/>
      <c r="AB317" s="22"/>
      <c r="AC317" s="24"/>
      <c r="AD317" s="24"/>
      <c r="AE317" s="24"/>
      <c r="AF317" s="44"/>
      <c r="AG317" s="22"/>
      <c r="AH317" s="24"/>
      <c r="AI317" s="24"/>
      <c r="AJ317" s="24"/>
      <c r="AK317" s="44"/>
      <c r="AL317" s="22"/>
      <c r="AM317" s="24"/>
      <c r="AN317" s="24"/>
      <c r="AO317" s="24"/>
    </row>
    <row r="318">
      <c r="A318" s="41" t="s">
        <v>1099</v>
      </c>
      <c r="B318" s="42" t="s">
        <v>2389</v>
      </c>
      <c r="C318" s="43" t="s">
        <v>2390</v>
      </c>
      <c r="D318" s="22" t="s">
        <v>133</v>
      </c>
      <c r="E318" s="24"/>
      <c r="F318" s="44"/>
      <c r="G318" s="22" t="s">
        <v>14</v>
      </c>
      <c r="H318" s="24"/>
      <c r="I318" s="24"/>
      <c r="J318" s="44"/>
      <c r="K318" s="22" t="s">
        <v>249</v>
      </c>
      <c r="L318" s="24"/>
      <c r="M318" s="24"/>
      <c r="N318" s="24"/>
      <c r="O318" s="24"/>
      <c r="P318" s="44"/>
      <c r="Q318" s="22"/>
      <c r="R318" s="24"/>
      <c r="S318" s="24"/>
      <c r="T318" s="24"/>
      <c r="U318" s="24"/>
      <c r="V318" s="44"/>
      <c r="W318" s="22"/>
      <c r="X318" s="24"/>
      <c r="Y318" s="24"/>
      <c r="Z318" s="24"/>
      <c r="AA318" s="44"/>
      <c r="AB318" s="22"/>
      <c r="AC318" s="24"/>
      <c r="AD318" s="24"/>
      <c r="AE318" s="24"/>
      <c r="AF318" s="44"/>
      <c r="AG318" s="22"/>
      <c r="AH318" s="24"/>
      <c r="AI318" s="24"/>
      <c r="AJ318" s="24"/>
      <c r="AK318" s="44"/>
      <c r="AL318" s="22"/>
      <c r="AM318" s="24"/>
      <c r="AN318" s="24"/>
      <c r="AO318" s="24"/>
    </row>
    <row r="319">
      <c r="B319" s="42" t="s">
        <v>2396</v>
      </c>
      <c r="C319" s="43" t="s">
        <v>2398</v>
      </c>
      <c r="E319" s="24"/>
      <c r="F319" s="44"/>
      <c r="G319" s="22" t="s">
        <v>14</v>
      </c>
      <c r="H319" s="24"/>
      <c r="I319" s="24"/>
      <c r="J319" s="44"/>
      <c r="K319" s="22" t="s">
        <v>212</v>
      </c>
      <c r="L319" s="24"/>
      <c r="M319" s="24"/>
      <c r="N319" s="24"/>
      <c r="O319" s="24"/>
      <c r="P319" s="44"/>
      <c r="Q319" s="22" t="s">
        <v>307</v>
      </c>
      <c r="R319" s="24"/>
      <c r="S319" s="24"/>
      <c r="T319" s="24"/>
      <c r="U319" s="24"/>
      <c r="V319" s="44"/>
      <c r="W319" s="22"/>
      <c r="X319" s="24"/>
      <c r="Y319" s="24"/>
      <c r="Z319" s="24"/>
      <c r="AA319" s="44"/>
      <c r="AB319" s="22"/>
      <c r="AC319" s="24"/>
      <c r="AD319" s="24"/>
      <c r="AE319" s="24"/>
      <c r="AF319" s="44"/>
      <c r="AG319" s="22"/>
      <c r="AH319" s="24"/>
      <c r="AI319" s="24"/>
      <c r="AJ319" s="24"/>
      <c r="AK319" s="44"/>
      <c r="AL319" s="22"/>
      <c r="AM319" s="24"/>
      <c r="AN319" s="24"/>
      <c r="AO319" s="24"/>
    </row>
    <row r="320">
      <c r="B320" s="42" t="s">
        <v>2401</v>
      </c>
      <c r="C320" s="43" t="s">
        <v>2402</v>
      </c>
      <c r="E320" s="24"/>
      <c r="F320" s="44"/>
      <c r="G320" s="22" t="s">
        <v>14</v>
      </c>
      <c r="H320" s="24"/>
      <c r="I320" s="24"/>
      <c r="J320" s="44"/>
      <c r="K320" s="22" t="s">
        <v>423</v>
      </c>
      <c r="L320" s="24"/>
      <c r="M320" s="24"/>
      <c r="N320" s="24"/>
      <c r="O320" s="24"/>
      <c r="P320" s="44"/>
      <c r="Q320" s="22" t="s">
        <v>354</v>
      </c>
      <c r="R320" s="24"/>
      <c r="S320" s="24"/>
      <c r="T320" s="24"/>
      <c r="U320" s="24"/>
      <c r="V320" s="44"/>
      <c r="W320" s="22"/>
      <c r="X320" s="24"/>
      <c r="Y320" s="24"/>
      <c r="Z320" s="24"/>
      <c r="AA320" s="44"/>
      <c r="AB320" s="22"/>
      <c r="AC320" s="24"/>
      <c r="AD320" s="24"/>
      <c r="AE320" s="24"/>
      <c r="AF320" s="44"/>
      <c r="AG320" s="22"/>
      <c r="AH320" s="24"/>
      <c r="AI320" s="24"/>
      <c r="AJ320" s="24"/>
      <c r="AK320" s="44"/>
      <c r="AL320" s="22"/>
      <c r="AM320" s="24"/>
      <c r="AN320" s="24"/>
      <c r="AO320" s="24"/>
    </row>
    <row r="321">
      <c r="B321" s="42" t="s">
        <v>2406</v>
      </c>
      <c r="C321" s="43" t="s">
        <v>2407</v>
      </c>
      <c r="E321" s="24"/>
      <c r="F321" s="44"/>
      <c r="G321" s="22" t="s">
        <v>14</v>
      </c>
      <c r="H321" s="24"/>
      <c r="I321" s="24"/>
      <c r="J321" s="44"/>
      <c r="K321" s="22" t="s">
        <v>1233</v>
      </c>
      <c r="L321" s="30" t="str">
        <f>HYPERLINK("https://www.youtube.com/watch?v=4bLcxaRejnc","SUN")</f>
        <v>SUN</v>
      </c>
      <c r="M321" s="30" t="str">
        <f>HYPERLINK("https://www.youtube.com/watch?v=7DcJTFapLZg&amp;t=0s&amp;list=PLbU6uWaIKemqNvTeRxK-Ay6PRg9iwCKVi&amp;index=51","HIT")</f>
        <v>HIT</v>
      </c>
      <c r="N321" s="30" t="str">
        <f>HYPERLINK("https://www.youtube.com/watch?v=b6Oly_FHyv8","HGB")</f>
        <v>HGB</v>
      </c>
      <c r="O321" s="52"/>
      <c r="P321" s="50"/>
      <c r="Q321" s="22" t="s">
        <v>319</v>
      </c>
      <c r="R321" s="24"/>
      <c r="S321" s="24"/>
      <c r="T321" s="24"/>
      <c r="U321" s="24"/>
      <c r="V321" s="44"/>
      <c r="W321" s="22" t="s">
        <v>345</v>
      </c>
      <c r="X321" s="30" t="str">
        <f>HYPERLINK("https://www.youtube.com/watch?v=3nR3OUpLXpo&amp;t=0s&amp;list=PLbU6uWaIKemqNvTeRxK-Ay6PRg9iwCKVi&amp;index=52","HIT")</f>
        <v>HIT</v>
      </c>
      <c r="Y321" s="30" t="str">
        <f>HYPERLINK("https://www.youtube.com/watch?v=caliGTFzrYs","HGB")</f>
        <v>HGB</v>
      </c>
      <c r="Z321" s="52"/>
      <c r="AA321" s="50"/>
      <c r="AB321" s="22" t="s">
        <v>734</v>
      </c>
      <c r="AC321" s="24"/>
      <c r="AD321" s="24"/>
      <c r="AE321" s="24"/>
      <c r="AF321" s="44"/>
      <c r="AG321" s="22" t="s">
        <v>411</v>
      </c>
      <c r="AH321" s="24"/>
      <c r="AI321" s="24"/>
      <c r="AJ321" s="24"/>
      <c r="AK321" s="44"/>
      <c r="AL321" s="22"/>
      <c r="AM321" s="24"/>
      <c r="AN321" s="24"/>
      <c r="AO321" s="24"/>
    </row>
    <row r="322">
      <c r="B322" s="42" t="s">
        <v>2419</v>
      </c>
      <c r="C322" s="43" t="s">
        <v>2420</v>
      </c>
      <c r="E322" s="24"/>
      <c r="F322" s="44"/>
      <c r="G322" s="22" t="s">
        <v>14</v>
      </c>
      <c r="H322" s="24"/>
      <c r="I322" s="24"/>
      <c r="J322" s="44"/>
      <c r="K322" s="22" t="s">
        <v>212</v>
      </c>
      <c r="L322" s="30" t="str">
        <f>HYPERLINK("https://www.twitch.tv/videos/277113882","NIM")</f>
        <v>NIM</v>
      </c>
      <c r="M322" s="30" t="str">
        <f>HYPERLINK("https://www.youtube.com/watch?v=gsvKM92KmS8","HGB")</f>
        <v>HGB</v>
      </c>
      <c r="N322" s="52"/>
      <c r="O322" s="52"/>
      <c r="P322" s="50"/>
      <c r="Q322" s="22" t="s">
        <v>318</v>
      </c>
      <c r="R322" s="24"/>
      <c r="S322" s="24"/>
      <c r="T322" s="24"/>
      <c r="U322" s="24"/>
      <c r="V322" s="44"/>
      <c r="W322" s="22" t="s">
        <v>319</v>
      </c>
      <c r="X322" s="24"/>
      <c r="Y322" s="24"/>
      <c r="Z322" s="24"/>
      <c r="AA322" s="44"/>
      <c r="AB322" s="22"/>
      <c r="AC322" s="24"/>
      <c r="AD322" s="24"/>
      <c r="AE322" s="24"/>
      <c r="AF322" s="44"/>
      <c r="AG322" s="22"/>
      <c r="AH322" s="24"/>
      <c r="AI322" s="24"/>
      <c r="AJ322" s="24"/>
      <c r="AK322" s="44"/>
      <c r="AL322" s="22"/>
      <c r="AM322" s="24"/>
      <c r="AN322" s="24"/>
      <c r="AO322" s="24"/>
    </row>
    <row r="323">
      <c r="A323" s="41" t="s">
        <v>1107</v>
      </c>
      <c r="B323" s="42" t="s">
        <v>2427</v>
      </c>
      <c r="C323" s="43" t="s">
        <v>2428</v>
      </c>
      <c r="D323" s="22" t="s">
        <v>133</v>
      </c>
      <c r="E323" s="24"/>
      <c r="F323" s="44"/>
      <c r="G323" s="22" t="s">
        <v>14</v>
      </c>
      <c r="H323" s="30" t="str">
        <f>HYPERLINK("https://www.youtube.com/watch?v=zSJ75viE0CM","HGB")</f>
        <v>HGB</v>
      </c>
      <c r="I323" s="52"/>
      <c r="J323" s="44"/>
      <c r="K323" s="22" t="s">
        <v>325</v>
      </c>
      <c r="L323" s="24"/>
      <c r="M323" s="24"/>
      <c r="N323" s="24"/>
      <c r="O323" s="24"/>
      <c r="P323" s="44"/>
      <c r="Q323" s="22" t="s">
        <v>319</v>
      </c>
      <c r="R323" s="30" t="str">
        <f>HYPERLINK("https://www.youtube.com/watch?v=zSJ75viE0CM","HGB")</f>
        <v>HGB</v>
      </c>
      <c r="S323" s="52"/>
      <c r="T323" s="24"/>
      <c r="U323" s="24"/>
      <c r="V323" s="44"/>
      <c r="W323" s="22"/>
      <c r="X323" s="24"/>
      <c r="Y323" s="24"/>
      <c r="Z323" s="24"/>
      <c r="AA323" s="44"/>
      <c r="AB323" s="22"/>
      <c r="AC323" s="24"/>
      <c r="AD323" s="24"/>
      <c r="AE323" s="24"/>
      <c r="AF323" s="44"/>
      <c r="AG323" s="22"/>
      <c r="AH323" s="24"/>
      <c r="AI323" s="24"/>
      <c r="AJ323" s="24"/>
      <c r="AK323" s="44"/>
      <c r="AL323" s="22"/>
      <c r="AM323" s="24"/>
      <c r="AN323" s="24"/>
      <c r="AO323" s="24"/>
    </row>
    <row r="324">
      <c r="B324" s="42" t="s">
        <v>2436</v>
      </c>
      <c r="C324" s="43" t="s">
        <v>2437</v>
      </c>
      <c r="E324" s="24"/>
      <c r="F324" s="44"/>
      <c r="G324" s="22" t="s">
        <v>14</v>
      </c>
      <c r="H324" s="24"/>
      <c r="I324" s="24"/>
      <c r="J324" s="44"/>
      <c r="K324" s="22" t="s">
        <v>423</v>
      </c>
      <c r="L324" s="24"/>
      <c r="M324" s="24"/>
      <c r="N324" s="24"/>
      <c r="O324" s="24"/>
      <c r="P324" s="44"/>
      <c r="Q324" s="22" t="s">
        <v>319</v>
      </c>
      <c r="R324" s="24"/>
      <c r="S324" s="24"/>
      <c r="T324" s="24"/>
      <c r="U324" s="24"/>
      <c r="V324" s="44"/>
      <c r="W324" s="22"/>
      <c r="X324" s="24"/>
      <c r="Y324" s="24"/>
      <c r="Z324" s="24"/>
      <c r="AA324" s="44"/>
      <c r="AB324" s="22"/>
      <c r="AC324" s="24"/>
      <c r="AD324" s="24"/>
      <c r="AE324" s="24"/>
      <c r="AF324" s="44"/>
      <c r="AG324" s="22"/>
      <c r="AH324" s="24"/>
      <c r="AI324" s="24"/>
      <c r="AJ324" s="24"/>
      <c r="AK324" s="44"/>
      <c r="AL324" s="22"/>
      <c r="AM324" s="24"/>
      <c r="AN324" s="24"/>
      <c r="AO324" s="24"/>
    </row>
    <row r="325">
      <c r="B325" s="42" t="s">
        <v>2440</v>
      </c>
      <c r="C325" s="43" t="s">
        <v>2441</v>
      </c>
      <c r="E325" s="24"/>
      <c r="F325" s="44"/>
      <c r="G325" s="22" t="s">
        <v>14</v>
      </c>
      <c r="H325" s="24"/>
      <c r="I325" s="24"/>
      <c r="J325" s="44"/>
      <c r="K325" s="22" t="s">
        <v>627</v>
      </c>
      <c r="L325" s="24"/>
      <c r="M325" s="24"/>
      <c r="N325" s="24"/>
      <c r="O325" s="24"/>
      <c r="P325" s="44"/>
      <c r="Q325" s="22"/>
      <c r="R325" s="24"/>
      <c r="S325" s="24"/>
      <c r="T325" s="24"/>
      <c r="U325" s="24"/>
      <c r="V325" s="44"/>
      <c r="W325" s="22"/>
      <c r="X325" s="24"/>
      <c r="Y325" s="24"/>
      <c r="Z325" s="24"/>
      <c r="AA325" s="44"/>
      <c r="AB325" s="22"/>
      <c r="AC325" s="24"/>
      <c r="AD325" s="24"/>
      <c r="AE325" s="24"/>
      <c r="AF325" s="44"/>
      <c r="AG325" s="22"/>
      <c r="AH325" s="24"/>
      <c r="AI325" s="24"/>
      <c r="AJ325" s="24"/>
      <c r="AK325" s="44"/>
      <c r="AL325" s="22"/>
      <c r="AM325" s="24"/>
      <c r="AN325" s="24"/>
      <c r="AO325" s="24"/>
    </row>
    <row r="326">
      <c r="B326" s="42" t="s">
        <v>2444</v>
      </c>
      <c r="C326" s="43" t="s">
        <v>2445</v>
      </c>
      <c r="E326" s="24"/>
      <c r="F326" s="44"/>
      <c r="G326" s="22" t="s">
        <v>14</v>
      </c>
      <c r="H326" s="24"/>
      <c r="I326" s="24"/>
      <c r="J326" s="44"/>
      <c r="K326" s="22" t="s">
        <v>249</v>
      </c>
      <c r="L326" s="24"/>
      <c r="M326" s="24"/>
      <c r="N326" s="24"/>
      <c r="O326" s="24"/>
      <c r="P326" s="44"/>
      <c r="Q326" s="22"/>
      <c r="R326" s="24"/>
      <c r="S326" s="24"/>
      <c r="T326" s="24"/>
      <c r="U326" s="24"/>
      <c r="V326" s="44"/>
      <c r="W326" s="22"/>
      <c r="X326" s="24"/>
      <c r="Y326" s="24"/>
      <c r="Z326" s="24"/>
      <c r="AA326" s="44"/>
      <c r="AB326" s="22"/>
      <c r="AC326" s="24"/>
      <c r="AD326" s="24"/>
      <c r="AE326" s="24"/>
      <c r="AF326" s="44"/>
      <c r="AG326" s="22"/>
      <c r="AH326" s="24"/>
      <c r="AI326" s="24"/>
      <c r="AJ326" s="24"/>
      <c r="AK326" s="44"/>
      <c r="AL326" s="22"/>
      <c r="AM326" s="24"/>
      <c r="AN326" s="24"/>
      <c r="AO326" s="24"/>
    </row>
    <row r="327">
      <c r="B327" s="42" t="s">
        <v>2448</v>
      </c>
      <c r="C327" s="43" t="s">
        <v>2449</v>
      </c>
      <c r="E327" s="24"/>
      <c r="F327" s="44"/>
      <c r="G327" s="22" t="s">
        <v>14</v>
      </c>
      <c r="H327" s="30" t="str">
        <f>HYPERLINK("https://www.youtube.com/watch?v=FFFnSYJloCc","SUN")</f>
        <v>SUN</v>
      </c>
      <c r="I327" s="30" t="str">
        <f>HYPERLINK("https://www.youtube.com/watch?v=L83iyOPMFFE","MOL")</f>
        <v>MOL</v>
      </c>
      <c r="J327" s="50"/>
      <c r="K327" s="22" t="s">
        <v>145</v>
      </c>
      <c r="L327" s="30" t="str">
        <f>HYPERLINK("https://www.youtube.com/watch?v=jtAfixPcFB8","HGB")</f>
        <v>HGB</v>
      </c>
      <c r="M327" s="30" t="str">
        <f>HYPERLINK("https://www.youtube.com/watch?v=wiX-fMgLGIY","SUN")</f>
        <v>SUN</v>
      </c>
      <c r="N327" s="52"/>
      <c r="O327" s="52"/>
      <c r="P327" s="50"/>
      <c r="Q327" s="22"/>
      <c r="R327" s="24"/>
      <c r="S327" s="24"/>
      <c r="T327" s="24"/>
      <c r="U327" s="24"/>
      <c r="V327" s="44"/>
      <c r="W327" s="22"/>
      <c r="X327" s="24"/>
      <c r="Y327" s="24"/>
      <c r="Z327" s="24"/>
      <c r="AA327" s="44"/>
      <c r="AB327" s="22"/>
      <c r="AC327" s="24"/>
      <c r="AD327" s="24"/>
      <c r="AE327" s="24"/>
      <c r="AF327" s="44"/>
      <c r="AG327" s="22"/>
      <c r="AH327" s="24"/>
      <c r="AI327" s="24"/>
      <c r="AJ327" s="24"/>
      <c r="AK327" s="44"/>
      <c r="AL327" s="22"/>
      <c r="AM327" s="24"/>
      <c r="AN327" s="24"/>
      <c r="AO327" s="24"/>
    </row>
    <row r="328">
      <c r="A328" s="41" t="s">
        <v>1119</v>
      </c>
      <c r="B328" s="42" t="s">
        <v>2459</v>
      </c>
      <c r="C328" s="43" t="s">
        <v>2460</v>
      </c>
      <c r="D328" s="22" t="s">
        <v>133</v>
      </c>
      <c r="E328" s="24"/>
      <c r="F328" s="44"/>
      <c r="G328" s="22" t="s">
        <v>14</v>
      </c>
      <c r="H328" s="24"/>
      <c r="I328" s="24"/>
      <c r="J328" s="44"/>
      <c r="K328" s="22" t="s">
        <v>212</v>
      </c>
      <c r="L328" s="24"/>
      <c r="M328" s="24"/>
      <c r="N328" s="24"/>
      <c r="O328" s="24"/>
      <c r="P328" s="44"/>
      <c r="Q328" s="22" t="s">
        <v>319</v>
      </c>
      <c r="R328" s="24"/>
      <c r="S328" s="24"/>
      <c r="T328" s="24"/>
      <c r="U328" s="24"/>
      <c r="V328" s="44"/>
      <c r="W328" s="22"/>
      <c r="X328" s="24"/>
      <c r="Y328" s="24"/>
      <c r="Z328" s="24"/>
      <c r="AA328" s="44"/>
      <c r="AB328" s="22"/>
      <c r="AC328" s="24"/>
      <c r="AD328" s="24"/>
      <c r="AE328" s="24"/>
      <c r="AF328" s="44"/>
      <c r="AG328" s="22"/>
      <c r="AH328" s="24"/>
      <c r="AI328" s="24"/>
      <c r="AJ328" s="24"/>
      <c r="AK328" s="44"/>
      <c r="AL328" s="22"/>
      <c r="AM328" s="24"/>
      <c r="AN328" s="24"/>
      <c r="AO328" s="24"/>
    </row>
    <row r="329">
      <c r="B329" s="42" t="s">
        <v>2463</v>
      </c>
      <c r="C329" s="43" t="s">
        <v>2464</v>
      </c>
      <c r="E329" s="24"/>
      <c r="F329" s="44"/>
      <c r="G329" s="22" t="s">
        <v>14</v>
      </c>
      <c r="H329" s="24"/>
      <c r="I329" s="24"/>
      <c r="J329" s="44"/>
      <c r="K329" s="22" t="s">
        <v>778</v>
      </c>
      <c r="L329" s="24"/>
      <c r="M329" s="24"/>
      <c r="N329" s="24"/>
      <c r="O329" s="24"/>
      <c r="P329" s="44"/>
      <c r="Q329" s="22" t="s">
        <v>348</v>
      </c>
      <c r="R329" s="24"/>
      <c r="S329" s="24"/>
      <c r="T329" s="24"/>
      <c r="U329" s="24"/>
      <c r="V329" s="44"/>
      <c r="W329" s="22" t="s">
        <v>353</v>
      </c>
      <c r="X329" s="24"/>
      <c r="Y329" s="24"/>
      <c r="Z329" s="24"/>
      <c r="AA329" s="44"/>
      <c r="AB329" s="22"/>
      <c r="AC329" s="24"/>
      <c r="AD329" s="24"/>
      <c r="AE329" s="24"/>
      <c r="AF329" s="44"/>
      <c r="AG329" s="22"/>
      <c r="AH329" s="24"/>
      <c r="AI329" s="24"/>
      <c r="AJ329" s="24"/>
      <c r="AK329" s="44"/>
      <c r="AL329" s="22"/>
      <c r="AM329" s="24"/>
      <c r="AN329" s="24"/>
      <c r="AO329" s="24"/>
    </row>
    <row r="330">
      <c r="B330" s="42" t="s">
        <v>2469</v>
      </c>
      <c r="C330" s="43" t="s">
        <v>2470</v>
      </c>
      <c r="E330" s="24"/>
      <c r="F330" s="44"/>
      <c r="G330" s="22" t="s">
        <v>14</v>
      </c>
      <c r="H330" s="24"/>
      <c r="I330" s="24"/>
      <c r="J330" s="44"/>
      <c r="K330" s="22" t="s">
        <v>145</v>
      </c>
      <c r="L330" s="24"/>
      <c r="M330" s="24"/>
      <c r="N330" s="24"/>
      <c r="O330" s="24"/>
      <c r="P330" s="44"/>
      <c r="Q330" s="22"/>
      <c r="R330" s="24"/>
      <c r="S330" s="24"/>
      <c r="T330" s="24"/>
      <c r="U330" s="24"/>
      <c r="V330" s="44"/>
      <c r="W330" s="22"/>
      <c r="X330" s="24"/>
      <c r="Y330" s="24"/>
      <c r="Z330" s="24"/>
      <c r="AA330" s="44"/>
      <c r="AB330" s="22"/>
      <c r="AC330" s="24"/>
      <c r="AD330" s="24"/>
      <c r="AE330" s="24"/>
      <c r="AF330" s="44"/>
      <c r="AG330" s="22"/>
      <c r="AH330" s="24"/>
      <c r="AI330" s="24"/>
      <c r="AJ330" s="24"/>
      <c r="AK330" s="44"/>
      <c r="AL330" s="22"/>
      <c r="AM330" s="24"/>
      <c r="AN330" s="24"/>
      <c r="AO330" s="24"/>
    </row>
    <row r="331">
      <c r="B331" s="42" t="s">
        <v>2471</v>
      </c>
      <c r="C331" s="43" t="s">
        <v>2472</v>
      </c>
      <c r="E331" s="24"/>
      <c r="F331" s="44"/>
      <c r="G331" s="22" t="s">
        <v>14</v>
      </c>
      <c r="H331" s="24"/>
      <c r="I331" s="24"/>
      <c r="J331" s="44"/>
      <c r="K331" s="22" t="s">
        <v>249</v>
      </c>
      <c r="L331" s="24"/>
      <c r="M331" s="24"/>
      <c r="N331" s="24"/>
      <c r="O331" s="24"/>
      <c r="P331" s="44"/>
      <c r="Q331" s="22"/>
      <c r="R331" s="24"/>
      <c r="S331" s="24"/>
      <c r="T331" s="24"/>
      <c r="U331" s="24"/>
      <c r="V331" s="44"/>
      <c r="W331" s="22"/>
      <c r="X331" s="24"/>
      <c r="Y331" s="24"/>
      <c r="Z331" s="24"/>
      <c r="AA331" s="44"/>
      <c r="AB331" s="22"/>
      <c r="AC331" s="24"/>
      <c r="AD331" s="24"/>
      <c r="AE331" s="24"/>
      <c r="AF331" s="44"/>
      <c r="AG331" s="22"/>
      <c r="AH331" s="24"/>
      <c r="AI331" s="24"/>
      <c r="AJ331" s="24"/>
      <c r="AK331" s="44"/>
      <c r="AL331" s="22"/>
      <c r="AM331" s="24"/>
      <c r="AN331" s="24"/>
      <c r="AO331" s="24"/>
    </row>
    <row r="332">
      <c r="B332" s="42" t="s">
        <v>2478</v>
      </c>
      <c r="C332" s="43" t="s">
        <v>2479</v>
      </c>
      <c r="E332" s="24"/>
      <c r="F332" s="44"/>
      <c r="G332" s="22" t="s">
        <v>14</v>
      </c>
      <c r="H332" s="24"/>
      <c r="I332" s="24"/>
      <c r="J332" s="44"/>
      <c r="K332" s="22" t="s">
        <v>145</v>
      </c>
      <c r="L332" s="24"/>
      <c r="M332" s="24"/>
      <c r="N332" s="24"/>
      <c r="O332" s="24"/>
      <c r="P332" s="44"/>
      <c r="Q332" s="22"/>
      <c r="R332" s="24"/>
      <c r="S332" s="24"/>
      <c r="T332" s="24"/>
      <c r="U332" s="24"/>
      <c r="V332" s="44"/>
      <c r="W332" s="22"/>
      <c r="X332" s="24"/>
      <c r="Y332" s="24"/>
      <c r="Z332" s="24"/>
      <c r="AA332" s="44"/>
      <c r="AB332" s="22"/>
      <c r="AC332" s="24"/>
      <c r="AD332" s="24"/>
      <c r="AE332" s="24"/>
      <c r="AF332" s="44"/>
      <c r="AG332" s="22"/>
      <c r="AH332" s="24"/>
      <c r="AI332" s="24"/>
      <c r="AJ332" s="24"/>
      <c r="AK332" s="44"/>
      <c r="AL332" s="22"/>
      <c r="AM332" s="24"/>
      <c r="AN332" s="24"/>
      <c r="AO332" s="24"/>
    </row>
    <row r="333">
      <c r="A333" s="41" t="s">
        <v>1126</v>
      </c>
      <c r="B333" s="42" t="s">
        <v>2480</v>
      </c>
      <c r="C333" s="43" t="s">
        <v>2481</v>
      </c>
      <c r="D333" s="22" t="s">
        <v>133</v>
      </c>
      <c r="E333" s="24"/>
      <c r="F333" s="44"/>
      <c r="G333" s="22" t="s">
        <v>14</v>
      </c>
      <c r="H333" s="24"/>
      <c r="I333" s="24"/>
      <c r="J333" s="44"/>
      <c r="K333" s="22" t="s">
        <v>249</v>
      </c>
      <c r="L333" s="30" t="str">
        <f>HYPERLINK("https://www.youtube.com/watch?v=9cFG3uw1FcM","SUN")</f>
        <v>SUN</v>
      </c>
      <c r="M333" s="24"/>
      <c r="N333" s="52"/>
      <c r="O333" s="24"/>
      <c r="P333" s="44"/>
      <c r="Q333" s="22"/>
      <c r="R333" s="24"/>
      <c r="S333" s="24"/>
      <c r="T333" s="24"/>
      <c r="U333" s="24"/>
      <c r="V333" s="44"/>
      <c r="W333" s="22"/>
      <c r="X333" s="24"/>
      <c r="Y333" s="24"/>
      <c r="Z333" s="24"/>
      <c r="AA333" s="44"/>
      <c r="AB333" s="22"/>
      <c r="AC333" s="24"/>
      <c r="AD333" s="24"/>
      <c r="AE333" s="24"/>
      <c r="AF333" s="44"/>
      <c r="AG333" s="22"/>
      <c r="AH333" s="24"/>
      <c r="AI333" s="24"/>
      <c r="AJ333" s="24"/>
      <c r="AK333" s="44"/>
      <c r="AL333" s="22"/>
      <c r="AM333" s="24"/>
      <c r="AN333" s="24"/>
      <c r="AO333" s="24"/>
    </row>
    <row r="334">
      <c r="B334" s="42" t="s">
        <v>2487</v>
      </c>
      <c r="C334" s="43" t="s">
        <v>2489</v>
      </c>
      <c r="E334" s="24"/>
      <c r="F334" s="44"/>
      <c r="G334" s="22" t="s">
        <v>14</v>
      </c>
      <c r="H334" s="24"/>
      <c r="I334" s="24"/>
      <c r="J334" s="44"/>
      <c r="K334" s="22" t="s">
        <v>145</v>
      </c>
      <c r="L334" s="24"/>
      <c r="M334" s="24"/>
      <c r="N334" s="24"/>
      <c r="O334" s="24"/>
      <c r="P334" s="44"/>
      <c r="Q334" s="22"/>
      <c r="R334" s="24"/>
      <c r="S334" s="24"/>
      <c r="T334" s="24"/>
      <c r="U334" s="24"/>
      <c r="V334" s="44"/>
      <c r="W334" s="22"/>
      <c r="X334" s="24"/>
      <c r="Y334" s="24"/>
      <c r="Z334" s="24"/>
      <c r="AA334" s="44"/>
      <c r="AB334" s="22"/>
      <c r="AC334" s="24"/>
      <c r="AD334" s="24"/>
      <c r="AE334" s="24"/>
      <c r="AF334" s="44"/>
      <c r="AG334" s="22"/>
      <c r="AH334" s="24"/>
      <c r="AI334" s="24"/>
      <c r="AJ334" s="24"/>
      <c r="AK334" s="44"/>
      <c r="AL334" s="22"/>
      <c r="AM334" s="24"/>
      <c r="AN334" s="24"/>
      <c r="AO334" s="24"/>
    </row>
    <row r="335">
      <c r="B335" s="42" t="s">
        <v>2492</v>
      </c>
      <c r="C335" s="43" t="s">
        <v>2493</v>
      </c>
      <c r="E335" s="24"/>
      <c r="F335" s="44"/>
      <c r="G335" s="22" t="s">
        <v>14</v>
      </c>
      <c r="H335" s="24"/>
      <c r="I335" s="24"/>
      <c r="J335" s="44"/>
      <c r="K335" s="22" t="s">
        <v>249</v>
      </c>
      <c r="L335" s="24"/>
      <c r="M335" s="24"/>
      <c r="N335" s="24"/>
      <c r="O335" s="24"/>
      <c r="P335" s="44"/>
      <c r="Q335" s="22" t="s">
        <v>354</v>
      </c>
      <c r="R335" s="24"/>
      <c r="S335" s="24"/>
      <c r="T335" s="24"/>
      <c r="U335" s="24"/>
      <c r="V335" s="44"/>
      <c r="W335" s="22"/>
      <c r="X335" s="24"/>
      <c r="Y335" s="24"/>
      <c r="Z335" s="24"/>
      <c r="AA335" s="44"/>
      <c r="AB335" s="22"/>
      <c r="AC335" s="24"/>
      <c r="AD335" s="24"/>
      <c r="AE335" s="24"/>
      <c r="AF335" s="44"/>
      <c r="AG335" s="22"/>
      <c r="AH335" s="24"/>
      <c r="AI335" s="24"/>
      <c r="AJ335" s="24"/>
      <c r="AK335" s="44"/>
      <c r="AL335" s="22"/>
      <c r="AM335" s="24"/>
      <c r="AN335" s="24"/>
      <c r="AO335" s="24"/>
    </row>
    <row r="336">
      <c r="B336" s="42" t="s">
        <v>2499</v>
      </c>
      <c r="C336" s="43" t="s">
        <v>2500</v>
      </c>
      <c r="E336" s="24"/>
      <c r="F336" s="44"/>
      <c r="G336" s="22" t="s">
        <v>14</v>
      </c>
      <c r="H336" s="24"/>
      <c r="I336" s="24"/>
      <c r="J336" s="44"/>
      <c r="K336" s="22" t="s">
        <v>249</v>
      </c>
      <c r="L336" s="24"/>
      <c r="M336" s="24"/>
      <c r="N336" s="24"/>
      <c r="O336" s="24"/>
      <c r="P336" s="44"/>
      <c r="Q336" s="22"/>
      <c r="R336" s="24"/>
      <c r="S336" s="24"/>
      <c r="T336" s="24"/>
      <c r="U336" s="24"/>
      <c r="V336" s="44"/>
      <c r="W336" s="22"/>
      <c r="X336" s="24"/>
      <c r="Y336" s="24"/>
      <c r="Z336" s="24"/>
      <c r="AA336" s="44"/>
      <c r="AB336" s="22"/>
      <c r="AC336" s="24"/>
      <c r="AD336" s="24"/>
      <c r="AE336" s="24"/>
      <c r="AF336" s="44"/>
      <c r="AG336" s="22"/>
      <c r="AH336" s="24"/>
      <c r="AI336" s="24"/>
      <c r="AJ336" s="24"/>
      <c r="AK336" s="44"/>
      <c r="AL336" s="22"/>
      <c r="AM336" s="24"/>
      <c r="AN336" s="24"/>
      <c r="AO336" s="24"/>
    </row>
    <row r="337">
      <c r="B337" s="42" t="s">
        <v>2501</v>
      </c>
      <c r="C337" s="43" t="s">
        <v>2502</v>
      </c>
      <c r="E337" s="24"/>
      <c r="F337" s="44"/>
      <c r="G337" s="22" t="s">
        <v>14</v>
      </c>
      <c r="H337" s="24"/>
      <c r="I337" s="24"/>
      <c r="J337" s="44"/>
      <c r="K337" s="22" t="s">
        <v>212</v>
      </c>
      <c r="L337" s="24"/>
      <c r="M337" s="24"/>
      <c r="N337" s="24"/>
      <c r="O337" s="24"/>
      <c r="P337" s="44"/>
      <c r="Q337" s="22"/>
      <c r="R337" s="24"/>
      <c r="S337" s="24"/>
      <c r="T337" s="24"/>
      <c r="U337" s="24"/>
      <c r="V337" s="44"/>
      <c r="W337" s="22"/>
      <c r="X337" s="24"/>
      <c r="Y337" s="24"/>
      <c r="Z337" s="24"/>
      <c r="AA337" s="44"/>
      <c r="AB337" s="22"/>
      <c r="AC337" s="24"/>
      <c r="AD337" s="24"/>
      <c r="AE337" s="24"/>
      <c r="AF337" s="44"/>
      <c r="AG337" s="22"/>
      <c r="AH337" s="24"/>
      <c r="AI337" s="24"/>
      <c r="AJ337" s="24"/>
      <c r="AK337" s="44"/>
      <c r="AL337" s="22"/>
      <c r="AM337" s="24"/>
      <c r="AN337" s="24"/>
      <c r="AO337" s="24"/>
    </row>
    <row r="338">
      <c r="A338" s="41" t="s">
        <v>1140</v>
      </c>
      <c r="B338" s="42" t="s">
        <v>2507</v>
      </c>
      <c r="C338" s="43" t="s">
        <v>2508</v>
      </c>
      <c r="D338" s="22" t="s">
        <v>133</v>
      </c>
      <c r="E338" s="24"/>
      <c r="F338" s="44"/>
      <c r="G338" s="22" t="s">
        <v>14</v>
      </c>
      <c r="H338" s="24"/>
      <c r="I338" s="24"/>
      <c r="J338" s="44"/>
      <c r="K338" s="22" t="s">
        <v>249</v>
      </c>
      <c r="L338" s="24"/>
      <c r="M338" s="24"/>
      <c r="N338" s="24"/>
      <c r="O338" s="24"/>
      <c r="P338" s="44"/>
      <c r="Q338" s="22"/>
      <c r="R338" s="24"/>
      <c r="S338" s="24"/>
      <c r="T338" s="24"/>
      <c r="U338" s="24"/>
      <c r="V338" s="44"/>
      <c r="W338" s="22"/>
      <c r="X338" s="24"/>
      <c r="Y338" s="24"/>
      <c r="Z338" s="24"/>
      <c r="AA338" s="44"/>
      <c r="AB338" s="22"/>
      <c r="AC338" s="24"/>
      <c r="AD338" s="24"/>
      <c r="AE338" s="24"/>
      <c r="AF338" s="44"/>
      <c r="AG338" s="22"/>
      <c r="AH338" s="24"/>
      <c r="AI338" s="24"/>
      <c r="AJ338" s="24"/>
      <c r="AK338" s="44"/>
      <c r="AL338" s="22"/>
      <c r="AM338" s="24"/>
      <c r="AN338" s="24"/>
      <c r="AO338" s="24"/>
    </row>
    <row r="339">
      <c r="B339" s="42" t="s">
        <v>2514</v>
      </c>
      <c r="C339" s="43" t="s">
        <v>2516</v>
      </c>
      <c r="E339" s="24"/>
      <c r="F339" s="44"/>
      <c r="G339" s="22" t="s">
        <v>14</v>
      </c>
      <c r="H339" s="24"/>
      <c r="I339" s="24"/>
      <c r="J339" s="44"/>
      <c r="K339" s="22" t="s">
        <v>145</v>
      </c>
      <c r="L339" s="24"/>
      <c r="M339" s="24"/>
      <c r="N339" s="24"/>
      <c r="O339" s="24"/>
      <c r="P339" s="44"/>
      <c r="Q339" s="22"/>
      <c r="R339" s="24"/>
      <c r="S339" s="24"/>
      <c r="T339" s="24"/>
      <c r="U339" s="24"/>
      <c r="V339" s="44"/>
      <c r="W339" s="22"/>
      <c r="X339" s="24"/>
      <c r="Y339" s="24"/>
      <c r="Z339" s="24"/>
      <c r="AA339" s="44"/>
      <c r="AB339" s="22"/>
      <c r="AC339" s="24"/>
      <c r="AD339" s="24"/>
      <c r="AE339" s="24"/>
      <c r="AF339" s="44"/>
      <c r="AG339" s="22"/>
      <c r="AH339" s="24"/>
      <c r="AI339" s="24"/>
      <c r="AJ339" s="24"/>
      <c r="AK339" s="44"/>
      <c r="AL339" s="22"/>
      <c r="AM339" s="24"/>
      <c r="AN339" s="24"/>
      <c r="AO339" s="24"/>
    </row>
    <row r="340">
      <c r="B340" s="42" t="s">
        <v>2517</v>
      </c>
      <c r="C340" s="43" t="s">
        <v>2518</v>
      </c>
      <c r="E340" s="24"/>
      <c r="F340" s="44"/>
      <c r="G340" s="22" t="s">
        <v>14</v>
      </c>
      <c r="H340" s="24"/>
      <c r="I340" s="24"/>
      <c r="J340" s="44"/>
      <c r="K340" s="22" t="s">
        <v>870</v>
      </c>
      <c r="L340" s="24"/>
      <c r="M340" s="24"/>
      <c r="N340" s="24"/>
      <c r="O340" s="24"/>
      <c r="P340" s="44"/>
      <c r="Q340" s="22" t="s">
        <v>319</v>
      </c>
      <c r="R340" s="24"/>
      <c r="S340" s="24"/>
      <c r="T340" s="24"/>
      <c r="U340" s="24"/>
      <c r="V340" s="44"/>
      <c r="W340" s="22"/>
      <c r="X340" s="24"/>
      <c r="Y340" s="24"/>
      <c r="Z340" s="24"/>
      <c r="AA340" s="44"/>
      <c r="AB340" s="22"/>
      <c r="AC340" s="24"/>
      <c r="AD340" s="24"/>
      <c r="AE340" s="24"/>
      <c r="AF340" s="44"/>
      <c r="AG340" s="22"/>
      <c r="AH340" s="24"/>
      <c r="AI340" s="24"/>
      <c r="AJ340" s="24"/>
      <c r="AK340" s="44"/>
      <c r="AL340" s="22"/>
      <c r="AM340" s="24"/>
      <c r="AN340" s="24"/>
      <c r="AO340" s="24"/>
    </row>
    <row r="341">
      <c r="B341" s="42" t="s">
        <v>2521</v>
      </c>
      <c r="C341" s="43" t="s">
        <v>2522</v>
      </c>
      <c r="E341" s="24"/>
      <c r="F341" s="44"/>
      <c r="G341" s="22" t="s">
        <v>14</v>
      </c>
      <c r="H341" s="24"/>
      <c r="I341" s="24"/>
      <c r="J341" s="44"/>
      <c r="K341" s="22" t="s">
        <v>335</v>
      </c>
      <c r="L341" s="24"/>
      <c r="M341" s="24"/>
      <c r="N341" s="24"/>
      <c r="O341" s="24"/>
      <c r="P341" s="44"/>
      <c r="Q341" s="22"/>
      <c r="R341" s="24"/>
      <c r="S341" s="24"/>
      <c r="T341" s="24"/>
      <c r="U341" s="24"/>
      <c r="V341" s="44"/>
      <c r="W341" s="22"/>
      <c r="X341" s="24"/>
      <c r="Y341" s="24"/>
      <c r="Z341" s="24"/>
      <c r="AA341" s="44"/>
      <c r="AB341" s="22"/>
      <c r="AC341" s="24"/>
      <c r="AD341" s="24"/>
      <c r="AE341" s="24"/>
      <c r="AF341" s="44"/>
      <c r="AG341" s="22"/>
      <c r="AH341" s="24"/>
      <c r="AI341" s="24"/>
      <c r="AJ341" s="24"/>
      <c r="AK341" s="44"/>
      <c r="AL341" s="22"/>
      <c r="AM341" s="24"/>
      <c r="AN341" s="24"/>
      <c r="AO341" s="24"/>
    </row>
    <row r="342">
      <c r="B342" s="42" t="s">
        <v>2523</v>
      </c>
      <c r="C342" s="43" t="s">
        <v>2524</v>
      </c>
      <c r="E342" s="24"/>
      <c r="F342" s="44"/>
      <c r="G342" s="22" t="s">
        <v>14</v>
      </c>
      <c r="H342" s="24"/>
      <c r="I342" s="24"/>
      <c r="J342" s="44"/>
      <c r="K342" s="22" t="s">
        <v>145</v>
      </c>
      <c r="L342" s="24"/>
      <c r="M342" s="24"/>
      <c r="N342" s="24"/>
      <c r="O342" s="24"/>
      <c r="P342" s="44"/>
      <c r="Q342" s="22"/>
      <c r="R342" s="24"/>
      <c r="S342" s="24"/>
      <c r="T342" s="24"/>
      <c r="U342" s="24"/>
      <c r="V342" s="44"/>
      <c r="W342" s="22"/>
      <c r="X342" s="24"/>
      <c r="Y342" s="24"/>
      <c r="Z342" s="24"/>
      <c r="AA342" s="44"/>
      <c r="AB342" s="22"/>
      <c r="AC342" s="24"/>
      <c r="AD342" s="24"/>
      <c r="AE342" s="24"/>
      <c r="AF342" s="44"/>
      <c r="AG342" s="22"/>
      <c r="AH342" s="24"/>
      <c r="AI342" s="24"/>
      <c r="AJ342" s="24"/>
      <c r="AK342" s="44"/>
      <c r="AL342" s="22"/>
      <c r="AM342" s="24"/>
      <c r="AN342" s="24"/>
      <c r="AO342" s="24"/>
    </row>
    <row r="343">
      <c r="A343" s="41" t="s">
        <v>1155</v>
      </c>
      <c r="B343" s="42" t="s">
        <v>2532</v>
      </c>
      <c r="C343" s="43" t="s">
        <v>2533</v>
      </c>
      <c r="D343" s="22" t="s">
        <v>133</v>
      </c>
      <c r="E343" s="24"/>
      <c r="F343" s="44"/>
      <c r="G343" s="22" t="s">
        <v>14</v>
      </c>
      <c r="H343" s="24"/>
      <c r="I343" s="24"/>
      <c r="J343" s="44"/>
      <c r="K343" s="22" t="s">
        <v>335</v>
      </c>
      <c r="L343" s="30" t="str">
        <f>HYPERLINK("https://www.youtube.com/watch?v=z3MrSoeIQQQ","HGB")</f>
        <v>HGB</v>
      </c>
      <c r="M343" s="52"/>
      <c r="N343" s="24"/>
      <c r="O343" s="24"/>
      <c r="P343" s="44"/>
      <c r="Q343" s="22" t="s">
        <v>353</v>
      </c>
      <c r="R343" s="30" t="str">
        <f>HYPERLINK("https://www.youtube.com/watch?v=xQts2uqQzD4","HGB")</f>
        <v>HGB</v>
      </c>
      <c r="S343" s="52"/>
      <c r="T343" s="24"/>
      <c r="U343" s="24"/>
      <c r="V343" s="44"/>
      <c r="W343" s="22" t="s">
        <v>354</v>
      </c>
      <c r="X343" s="24"/>
      <c r="Y343" s="24"/>
      <c r="Z343" s="24"/>
      <c r="AA343" s="44"/>
      <c r="AB343" s="22"/>
      <c r="AC343" s="24"/>
      <c r="AD343" s="24"/>
      <c r="AE343" s="24"/>
      <c r="AF343" s="44"/>
      <c r="AG343" s="22"/>
      <c r="AH343" s="24"/>
      <c r="AI343" s="24"/>
      <c r="AJ343" s="24"/>
      <c r="AK343" s="44"/>
      <c r="AL343" s="22"/>
      <c r="AM343" s="24"/>
      <c r="AN343" s="24"/>
      <c r="AO343" s="24"/>
    </row>
    <row r="344">
      <c r="B344" s="42" t="s">
        <v>2540</v>
      </c>
      <c r="C344" s="43" t="s">
        <v>2541</v>
      </c>
      <c r="E344" s="24"/>
      <c r="F344" s="44"/>
      <c r="G344" s="22" t="s">
        <v>14</v>
      </c>
      <c r="H344" s="24"/>
      <c r="I344" s="24"/>
      <c r="J344" s="44"/>
      <c r="K344" s="22" t="s">
        <v>249</v>
      </c>
      <c r="L344" s="24"/>
      <c r="M344" s="24"/>
      <c r="N344" s="24"/>
      <c r="O344" s="24"/>
      <c r="P344" s="44"/>
      <c r="Q344" s="22" t="s">
        <v>318</v>
      </c>
      <c r="R344" s="24"/>
      <c r="S344" s="24"/>
      <c r="T344" s="24"/>
      <c r="U344" s="24"/>
      <c r="V344" s="44"/>
      <c r="W344" s="22" t="s">
        <v>319</v>
      </c>
      <c r="X344" s="24"/>
      <c r="Y344" s="24"/>
      <c r="Z344" s="24"/>
      <c r="AA344" s="44"/>
      <c r="AB344" s="22"/>
      <c r="AC344" s="24"/>
      <c r="AD344" s="24"/>
      <c r="AE344" s="24"/>
      <c r="AF344" s="44"/>
      <c r="AG344" s="22"/>
      <c r="AH344" s="24"/>
      <c r="AI344" s="24"/>
      <c r="AJ344" s="24"/>
      <c r="AK344" s="44"/>
      <c r="AL344" s="22"/>
      <c r="AM344" s="24"/>
      <c r="AN344" s="24"/>
      <c r="AO344" s="24"/>
    </row>
    <row r="345">
      <c r="B345" s="42" t="s">
        <v>2546</v>
      </c>
      <c r="C345" s="43" t="s">
        <v>2547</v>
      </c>
      <c r="E345" s="24"/>
      <c r="F345" s="44"/>
      <c r="G345" s="22" t="s">
        <v>14</v>
      </c>
      <c r="H345" s="24"/>
      <c r="I345" s="24"/>
      <c r="J345" s="44"/>
      <c r="K345" s="22" t="s">
        <v>423</v>
      </c>
      <c r="L345" s="24"/>
      <c r="M345" s="24"/>
      <c r="N345" s="24"/>
      <c r="O345" s="24"/>
      <c r="P345" s="44"/>
      <c r="Q345" s="22"/>
      <c r="R345" s="24"/>
      <c r="S345" s="24"/>
      <c r="T345" s="24"/>
      <c r="U345" s="24"/>
      <c r="V345" s="44"/>
      <c r="W345" s="22"/>
      <c r="X345" s="24"/>
      <c r="Y345" s="24"/>
      <c r="Z345" s="24"/>
      <c r="AA345" s="44"/>
      <c r="AB345" s="22"/>
      <c r="AC345" s="24"/>
      <c r="AD345" s="24"/>
      <c r="AE345" s="24"/>
      <c r="AF345" s="44"/>
      <c r="AG345" s="22"/>
      <c r="AH345" s="24"/>
      <c r="AI345" s="24"/>
      <c r="AJ345" s="24"/>
      <c r="AK345" s="44"/>
      <c r="AL345" s="22"/>
      <c r="AM345" s="24"/>
      <c r="AN345" s="24"/>
      <c r="AO345" s="24"/>
    </row>
    <row r="346">
      <c r="B346" s="42" t="s">
        <v>2550</v>
      </c>
      <c r="C346" s="43" t="s">
        <v>2551</v>
      </c>
      <c r="E346" s="24"/>
      <c r="F346" s="44"/>
      <c r="G346" s="22" t="s">
        <v>14</v>
      </c>
      <c r="H346" s="24"/>
      <c r="I346" s="24"/>
      <c r="J346" s="44"/>
      <c r="K346" s="22" t="s">
        <v>212</v>
      </c>
      <c r="L346" s="24"/>
      <c r="M346" s="24"/>
      <c r="N346" s="24"/>
      <c r="O346" s="24"/>
      <c r="P346" s="44"/>
      <c r="Q346" s="22"/>
      <c r="R346" s="24"/>
      <c r="S346" s="24"/>
      <c r="T346" s="24"/>
      <c r="U346" s="24"/>
      <c r="V346" s="44"/>
      <c r="W346" s="22"/>
      <c r="X346" s="24"/>
      <c r="Y346" s="24"/>
      <c r="Z346" s="24"/>
      <c r="AA346" s="44"/>
      <c r="AB346" s="22"/>
      <c r="AC346" s="24"/>
      <c r="AD346" s="24"/>
      <c r="AE346" s="24"/>
      <c r="AF346" s="44"/>
      <c r="AG346" s="22"/>
      <c r="AH346" s="24"/>
      <c r="AI346" s="24"/>
      <c r="AJ346" s="24"/>
      <c r="AK346" s="44"/>
      <c r="AL346" s="22"/>
      <c r="AM346" s="24"/>
      <c r="AN346" s="24"/>
      <c r="AO346" s="24"/>
    </row>
    <row r="347">
      <c r="B347" s="42" t="s">
        <v>2559</v>
      </c>
      <c r="C347" s="43" t="s">
        <v>2560</v>
      </c>
      <c r="E347" s="24"/>
      <c r="F347" s="44"/>
      <c r="G347" s="22" t="s">
        <v>14</v>
      </c>
      <c r="H347" s="24"/>
      <c r="I347" s="24"/>
      <c r="J347" s="44"/>
      <c r="K347" s="22" t="s">
        <v>212</v>
      </c>
      <c r="L347" s="30" t="str">
        <f>HYPERLINK("https://www.youtube.com/watch?v=dCxoQ8iSqiI","HGB")</f>
        <v>HGB</v>
      </c>
      <c r="M347" s="52"/>
      <c r="N347" s="24"/>
      <c r="O347" s="24"/>
      <c r="P347" s="44"/>
      <c r="Q347" s="22" t="s">
        <v>348</v>
      </c>
      <c r="R347" s="30" t="str">
        <f>HYPERLINK("https://www.twitch.tv/videos/254479352","GOL")</f>
        <v>GOL</v>
      </c>
      <c r="S347" s="30" t="str">
        <f>HYPERLINK("https://www.twitch.tv/videos/336414071","NIM")</f>
        <v>NIM</v>
      </c>
      <c r="T347" s="30" t="str">
        <f>HYPERLINK("https://www.twitch.tv/videos/311494985","AWE")</f>
        <v>AWE</v>
      </c>
      <c r="U347" s="30" t="str">
        <f>HYPERLINK("https://www.youtube.com/playlist?list=PLbVGARhZL4D3kTKvttn0H2JiYH2Kuy8LA","Playlist")</f>
        <v>Playlist</v>
      </c>
      <c r="V347" s="35"/>
      <c r="W347" s="22" t="s">
        <v>307</v>
      </c>
      <c r="X347" s="30" t="str">
        <f>HYPERLINK("https://www.youtube.com/watch?v=W9AWC0ut_PQ","HGB")</f>
        <v>HGB</v>
      </c>
      <c r="Y347" s="30" t="str">
        <f>HYPERLINK("https://www.twitch.tv/videos/336694987","NIM")</f>
        <v>NIM</v>
      </c>
      <c r="Z347" s="24"/>
      <c r="AA347" s="44"/>
      <c r="AB347" s="22" t="s">
        <v>353</v>
      </c>
      <c r="AC347" s="30" t="str">
        <f>HYPERLINK("https://www.twitch.tv/videos/336694989","NIM")</f>
        <v>NIM</v>
      </c>
      <c r="AD347" s="24"/>
      <c r="AE347" s="24"/>
      <c r="AF347" s="44"/>
      <c r="AG347" s="22" t="s">
        <v>345</v>
      </c>
      <c r="AH347" s="24"/>
      <c r="AI347" s="24"/>
      <c r="AJ347" s="24"/>
      <c r="AK347" s="44"/>
      <c r="AL347" s="22" t="s">
        <v>318</v>
      </c>
      <c r="AM347" s="24"/>
      <c r="AN347" s="24"/>
      <c r="AO347" s="24"/>
    </row>
    <row r="348">
      <c r="A348" s="41" t="s">
        <v>1167</v>
      </c>
      <c r="B348" s="42" t="s">
        <v>2581</v>
      </c>
      <c r="C348" s="43" t="s">
        <v>2582</v>
      </c>
      <c r="D348" s="22" t="s">
        <v>133</v>
      </c>
      <c r="E348" s="24"/>
      <c r="F348" s="44"/>
      <c r="G348" s="22" t="s">
        <v>14</v>
      </c>
      <c r="H348" s="24"/>
      <c r="I348" s="24"/>
      <c r="J348" s="44"/>
      <c r="K348" s="22" t="s">
        <v>249</v>
      </c>
      <c r="L348" s="24"/>
      <c r="M348" s="24"/>
      <c r="N348" s="24"/>
      <c r="O348" s="24"/>
      <c r="P348" s="44"/>
      <c r="Q348" s="22" t="s">
        <v>318</v>
      </c>
      <c r="R348" s="24"/>
      <c r="S348" s="24"/>
      <c r="T348" s="24"/>
      <c r="U348" s="24"/>
      <c r="V348" s="44"/>
      <c r="W348" s="22" t="s">
        <v>319</v>
      </c>
      <c r="X348" s="24"/>
      <c r="Y348" s="24"/>
      <c r="Z348" s="24"/>
      <c r="AA348" s="44"/>
      <c r="AB348" s="22"/>
      <c r="AC348" s="24"/>
      <c r="AD348" s="24"/>
      <c r="AE348" s="24"/>
      <c r="AF348" s="44"/>
      <c r="AG348" s="22"/>
      <c r="AH348" s="24"/>
      <c r="AI348" s="24"/>
      <c r="AJ348" s="24"/>
      <c r="AK348" s="44"/>
      <c r="AL348" s="22"/>
      <c r="AM348" s="24"/>
      <c r="AN348" s="24"/>
      <c r="AO348" s="24"/>
    </row>
    <row r="349">
      <c r="B349" s="42" t="s">
        <v>2587</v>
      </c>
      <c r="C349" s="43" t="s">
        <v>2588</v>
      </c>
      <c r="E349" s="24"/>
      <c r="F349" s="44"/>
      <c r="G349" s="22" t="s">
        <v>14</v>
      </c>
      <c r="H349" s="24"/>
      <c r="I349" s="24"/>
      <c r="J349" s="44"/>
      <c r="K349" s="22" t="s">
        <v>844</v>
      </c>
      <c r="L349" s="24"/>
      <c r="M349" s="24"/>
      <c r="N349" s="24"/>
      <c r="O349" s="24"/>
      <c r="P349" s="44"/>
      <c r="Q349" s="22"/>
      <c r="R349" s="24"/>
      <c r="S349" s="24"/>
      <c r="T349" s="24"/>
      <c r="U349" s="24"/>
      <c r="V349" s="44"/>
      <c r="W349" s="22"/>
      <c r="X349" s="24"/>
      <c r="Y349" s="24"/>
      <c r="Z349" s="24"/>
      <c r="AA349" s="44"/>
      <c r="AB349" s="22"/>
      <c r="AC349" s="24"/>
      <c r="AD349" s="24"/>
      <c r="AE349" s="24"/>
      <c r="AF349" s="44"/>
      <c r="AG349" s="22"/>
      <c r="AH349" s="24"/>
      <c r="AI349" s="24"/>
      <c r="AJ349" s="24"/>
      <c r="AK349" s="44"/>
      <c r="AL349" s="22"/>
      <c r="AM349" s="24"/>
      <c r="AN349" s="24"/>
      <c r="AO349" s="24"/>
    </row>
    <row r="350">
      <c r="B350" s="42" t="s">
        <v>2594</v>
      </c>
      <c r="C350" s="43" t="s">
        <v>2595</v>
      </c>
      <c r="E350" s="24"/>
      <c r="F350" s="44"/>
      <c r="G350" s="22" t="s">
        <v>14</v>
      </c>
      <c r="H350" s="24"/>
      <c r="I350" s="24"/>
      <c r="J350" s="44"/>
      <c r="K350" s="22" t="s">
        <v>145</v>
      </c>
      <c r="L350" s="24"/>
      <c r="M350" s="24"/>
      <c r="N350" s="24"/>
      <c r="O350" s="24"/>
      <c r="P350" s="44"/>
      <c r="Q350" s="22"/>
      <c r="R350" s="24"/>
      <c r="S350" s="24"/>
      <c r="T350" s="24"/>
      <c r="U350" s="24"/>
      <c r="V350" s="44"/>
      <c r="W350" s="22"/>
      <c r="X350" s="24"/>
      <c r="Y350" s="24"/>
      <c r="Z350" s="24"/>
      <c r="AA350" s="44"/>
      <c r="AB350" s="22"/>
      <c r="AC350" s="24"/>
      <c r="AD350" s="24"/>
      <c r="AE350" s="24"/>
      <c r="AF350" s="44"/>
      <c r="AG350" s="22"/>
      <c r="AH350" s="24"/>
      <c r="AI350" s="24"/>
      <c r="AJ350" s="24"/>
      <c r="AK350" s="44"/>
      <c r="AL350" s="22"/>
      <c r="AM350" s="24"/>
      <c r="AN350" s="24"/>
      <c r="AO350" s="24"/>
    </row>
    <row r="351">
      <c r="B351" s="42" t="s">
        <v>2596</v>
      </c>
      <c r="C351" s="43" t="s">
        <v>2597</v>
      </c>
      <c r="E351" s="24"/>
      <c r="F351" s="44"/>
      <c r="G351" s="22" t="s">
        <v>14</v>
      </c>
      <c r="H351" s="24"/>
      <c r="I351" s="24"/>
      <c r="J351" s="44"/>
      <c r="K351" s="22" t="s">
        <v>145</v>
      </c>
      <c r="L351" s="24"/>
      <c r="M351" s="24"/>
      <c r="N351" s="24"/>
      <c r="O351" s="24"/>
      <c r="P351" s="44"/>
      <c r="Q351" s="22" t="s">
        <v>319</v>
      </c>
      <c r="R351" s="24"/>
      <c r="S351" s="24"/>
      <c r="T351" s="24"/>
      <c r="U351" s="24"/>
      <c r="V351" s="44"/>
      <c r="W351" s="22"/>
      <c r="X351" s="24"/>
      <c r="Y351" s="24"/>
      <c r="Z351" s="24"/>
      <c r="AA351" s="44"/>
      <c r="AB351" s="22"/>
      <c r="AC351" s="24"/>
      <c r="AD351" s="24"/>
      <c r="AE351" s="24"/>
      <c r="AF351" s="44"/>
      <c r="AG351" s="22"/>
      <c r="AH351" s="24"/>
      <c r="AI351" s="24"/>
      <c r="AJ351" s="24"/>
      <c r="AK351" s="44"/>
      <c r="AL351" s="22"/>
      <c r="AM351" s="24"/>
      <c r="AN351" s="24"/>
      <c r="AO351" s="24"/>
    </row>
    <row r="352">
      <c r="B352" s="42" t="s">
        <v>2602</v>
      </c>
      <c r="C352" s="43" t="s">
        <v>2603</v>
      </c>
      <c r="E352" s="24"/>
      <c r="F352" s="44"/>
      <c r="G352" s="22" t="s">
        <v>14</v>
      </c>
      <c r="H352" s="24"/>
      <c r="I352" s="24"/>
      <c r="J352" s="44"/>
      <c r="K352" s="22" t="s">
        <v>249</v>
      </c>
      <c r="L352" s="24"/>
      <c r="M352" s="24"/>
      <c r="N352" s="24"/>
      <c r="O352" s="24"/>
      <c r="P352" s="44"/>
      <c r="Q352" s="22"/>
      <c r="R352" s="24"/>
      <c r="S352" s="24"/>
      <c r="T352" s="24"/>
      <c r="U352" s="24"/>
      <c r="V352" s="44"/>
      <c r="W352" s="22"/>
      <c r="X352" s="24"/>
      <c r="Y352" s="24"/>
      <c r="Z352" s="24"/>
      <c r="AA352" s="44"/>
      <c r="AB352" s="22"/>
      <c r="AC352" s="24"/>
      <c r="AD352" s="24"/>
      <c r="AE352" s="24"/>
      <c r="AF352" s="44"/>
      <c r="AG352" s="22"/>
      <c r="AH352" s="24"/>
      <c r="AI352" s="24"/>
      <c r="AJ352" s="24"/>
      <c r="AK352" s="44"/>
      <c r="AL352" s="22"/>
      <c r="AM352" s="24"/>
      <c r="AN352" s="24"/>
      <c r="AO352" s="24"/>
    </row>
    <row r="353">
      <c r="A353" s="41" t="s">
        <v>1186</v>
      </c>
      <c r="B353" s="42" t="s">
        <v>2604</v>
      </c>
      <c r="C353" s="43" t="s">
        <v>2607</v>
      </c>
      <c r="D353" s="22" t="s">
        <v>133</v>
      </c>
      <c r="E353" s="24"/>
      <c r="F353" s="44"/>
      <c r="G353" s="22" t="s">
        <v>14</v>
      </c>
      <c r="H353" s="24"/>
      <c r="I353" s="24"/>
      <c r="J353" s="44"/>
      <c r="K353" s="22" t="s">
        <v>145</v>
      </c>
      <c r="L353" s="24"/>
      <c r="M353" s="24"/>
      <c r="N353" s="24"/>
      <c r="O353" s="24"/>
      <c r="P353" s="44"/>
      <c r="Q353" s="22"/>
      <c r="R353" s="24"/>
      <c r="S353" s="24"/>
      <c r="T353" s="24"/>
      <c r="U353" s="24"/>
      <c r="V353" s="44"/>
      <c r="W353" s="22"/>
      <c r="X353" s="24"/>
      <c r="Y353" s="24"/>
      <c r="Z353" s="24"/>
      <c r="AA353" s="44"/>
      <c r="AB353" s="22"/>
      <c r="AC353" s="24"/>
      <c r="AD353" s="24"/>
      <c r="AE353" s="24"/>
      <c r="AF353" s="44"/>
      <c r="AG353" s="22"/>
      <c r="AH353" s="24"/>
      <c r="AI353" s="24"/>
      <c r="AJ353" s="24"/>
      <c r="AK353" s="44"/>
      <c r="AL353" s="22"/>
      <c r="AM353" s="24"/>
      <c r="AN353" s="24"/>
      <c r="AO353" s="24"/>
    </row>
    <row r="354">
      <c r="B354" s="42" t="s">
        <v>2612</v>
      </c>
      <c r="C354" s="43" t="s">
        <v>2613</v>
      </c>
      <c r="E354" s="24"/>
      <c r="F354" s="44"/>
      <c r="G354" s="22" t="s">
        <v>14</v>
      </c>
      <c r="H354" s="24"/>
      <c r="I354" s="24"/>
      <c r="J354" s="44"/>
      <c r="K354" s="22" t="s">
        <v>325</v>
      </c>
      <c r="L354" s="24"/>
      <c r="M354" s="24"/>
      <c r="N354" s="24"/>
      <c r="O354" s="24"/>
      <c r="P354" s="44"/>
      <c r="Q354" s="22" t="s">
        <v>319</v>
      </c>
      <c r="R354" s="24"/>
      <c r="S354" s="24"/>
      <c r="T354" s="24"/>
      <c r="U354" s="24"/>
      <c r="V354" s="44"/>
      <c r="W354" s="22"/>
      <c r="X354" s="24"/>
      <c r="Y354" s="24"/>
      <c r="Z354" s="24"/>
      <c r="AA354" s="44"/>
      <c r="AB354" s="22"/>
      <c r="AC354" s="24"/>
      <c r="AD354" s="24"/>
      <c r="AE354" s="24"/>
      <c r="AF354" s="44"/>
      <c r="AG354" s="22"/>
      <c r="AH354" s="24"/>
      <c r="AI354" s="24"/>
      <c r="AJ354" s="24"/>
      <c r="AK354" s="44"/>
      <c r="AL354" s="22"/>
      <c r="AM354" s="24"/>
      <c r="AN354" s="24"/>
      <c r="AO354" s="24"/>
    </row>
    <row r="355">
      <c r="B355" s="42" t="s">
        <v>2616</v>
      </c>
      <c r="C355" s="43" t="s">
        <v>2617</v>
      </c>
      <c r="E355" s="24"/>
      <c r="F355" s="44"/>
      <c r="G355" s="22" t="s">
        <v>14</v>
      </c>
      <c r="H355" s="24"/>
      <c r="I355" s="24"/>
      <c r="J355" s="44"/>
      <c r="K355" s="22" t="s">
        <v>145</v>
      </c>
      <c r="L355" s="24"/>
      <c r="M355" s="24"/>
      <c r="N355" s="24"/>
      <c r="O355" s="24"/>
      <c r="P355" s="44"/>
      <c r="Q355" s="22"/>
      <c r="R355" s="24"/>
      <c r="S355" s="24"/>
      <c r="T355" s="24"/>
      <c r="U355" s="24"/>
      <c r="V355" s="44"/>
      <c r="W355" s="22"/>
      <c r="X355" s="24"/>
      <c r="Y355" s="24"/>
      <c r="Z355" s="24"/>
      <c r="AA355" s="44"/>
      <c r="AB355" s="22"/>
      <c r="AC355" s="24"/>
      <c r="AD355" s="24"/>
      <c r="AE355" s="24"/>
      <c r="AF355" s="44"/>
      <c r="AG355" s="22"/>
      <c r="AH355" s="24"/>
      <c r="AI355" s="24"/>
      <c r="AJ355" s="24"/>
      <c r="AK355" s="44"/>
      <c r="AL355" s="22"/>
      <c r="AM355" s="24"/>
      <c r="AN355" s="24"/>
      <c r="AO355" s="24"/>
    </row>
    <row r="356">
      <c r="B356" s="42" t="s">
        <v>2620</v>
      </c>
      <c r="C356" s="43" t="s">
        <v>2621</v>
      </c>
      <c r="E356" s="24"/>
      <c r="F356" s="44"/>
      <c r="G356" s="22" t="s">
        <v>14</v>
      </c>
      <c r="H356" s="24"/>
      <c r="I356" s="24"/>
      <c r="J356" s="44"/>
      <c r="K356" s="22" t="s">
        <v>335</v>
      </c>
      <c r="L356" s="30" t="str">
        <f>HYPERLINK("https://www.twitch.tv/videos/331258217","NIM")</f>
        <v>NIM</v>
      </c>
      <c r="M356" s="30" t="str">
        <f>HYPERLINK("https://www.youtube.com/watch?v=4Rjc5prqi7g","HGB")</f>
        <v>HGB</v>
      </c>
      <c r="N356" s="24"/>
      <c r="O356" s="24"/>
      <c r="P356" s="50"/>
      <c r="Q356" s="22" t="s">
        <v>353</v>
      </c>
      <c r="R356" s="24"/>
      <c r="S356" s="24"/>
      <c r="T356" s="24"/>
      <c r="U356" s="24"/>
      <c r="V356" s="44"/>
      <c r="W356" s="22"/>
      <c r="X356" s="24"/>
      <c r="Y356" s="24"/>
      <c r="Z356" s="24"/>
      <c r="AA356" s="44"/>
      <c r="AB356" s="22"/>
      <c r="AC356" s="24"/>
      <c r="AD356" s="24"/>
      <c r="AE356" s="24"/>
      <c r="AF356" s="44"/>
      <c r="AG356" s="22"/>
      <c r="AH356" s="24"/>
      <c r="AI356" s="24"/>
      <c r="AJ356" s="24"/>
      <c r="AK356" s="44"/>
      <c r="AL356" s="22"/>
      <c r="AM356" s="24"/>
      <c r="AN356" s="24"/>
      <c r="AO356" s="24"/>
    </row>
    <row r="357">
      <c r="B357" s="42" t="s">
        <v>2631</v>
      </c>
      <c r="C357" s="43" t="s">
        <v>2632</v>
      </c>
      <c r="E357" s="24"/>
      <c r="F357" s="44"/>
      <c r="G357" s="22" t="s">
        <v>14</v>
      </c>
      <c r="H357" s="24"/>
      <c r="I357" s="24"/>
      <c r="J357" s="44"/>
      <c r="K357" s="22" t="s">
        <v>249</v>
      </c>
      <c r="L357" s="24"/>
      <c r="M357" s="24"/>
      <c r="N357" s="24"/>
      <c r="O357" s="24"/>
      <c r="P357" s="44"/>
      <c r="Q357" s="22"/>
      <c r="R357" s="24"/>
      <c r="S357" s="24"/>
      <c r="T357" s="24"/>
      <c r="U357" s="24"/>
      <c r="V357" s="44"/>
      <c r="W357" s="22"/>
      <c r="X357" s="24"/>
      <c r="Y357" s="24"/>
      <c r="Z357" s="24"/>
      <c r="AA357" s="44"/>
      <c r="AB357" s="22"/>
      <c r="AC357" s="24"/>
      <c r="AD357" s="24"/>
      <c r="AE357" s="24"/>
      <c r="AF357" s="44"/>
      <c r="AG357" s="22"/>
      <c r="AH357" s="24"/>
      <c r="AI357" s="24"/>
      <c r="AJ357" s="24"/>
      <c r="AK357" s="44"/>
      <c r="AL357" s="22"/>
      <c r="AM357" s="24"/>
      <c r="AN357" s="24"/>
      <c r="AO357" s="24"/>
    </row>
    <row r="358">
      <c r="A358" s="41" t="s">
        <v>1202</v>
      </c>
      <c r="B358" s="42" t="s">
        <v>2637</v>
      </c>
      <c r="C358" s="43" t="s">
        <v>2638</v>
      </c>
      <c r="D358" s="22" t="s">
        <v>133</v>
      </c>
      <c r="E358" s="24"/>
      <c r="F358" s="44"/>
      <c r="G358" s="22" t="s">
        <v>14</v>
      </c>
      <c r="H358" s="24"/>
      <c r="I358" s="24"/>
      <c r="J358" s="44"/>
      <c r="K358" s="22" t="s">
        <v>335</v>
      </c>
      <c r="L358" s="24"/>
      <c r="M358" s="24"/>
      <c r="N358" s="24"/>
      <c r="O358" s="24"/>
      <c r="P358" s="44"/>
      <c r="Q358" s="22"/>
      <c r="R358" s="24"/>
      <c r="S358" s="24"/>
      <c r="T358" s="24"/>
      <c r="U358" s="24"/>
      <c r="V358" s="44"/>
      <c r="W358" s="22"/>
      <c r="X358" s="24"/>
      <c r="Y358" s="24"/>
      <c r="Z358" s="24"/>
      <c r="AA358" s="44"/>
      <c r="AB358" s="22"/>
      <c r="AC358" s="24"/>
      <c r="AD358" s="24"/>
      <c r="AE358" s="24"/>
      <c r="AF358" s="44"/>
      <c r="AG358" s="22"/>
      <c r="AH358" s="24"/>
      <c r="AI358" s="24"/>
      <c r="AJ358" s="24"/>
      <c r="AK358" s="44"/>
      <c r="AL358" s="22"/>
      <c r="AM358" s="24"/>
      <c r="AN358" s="24"/>
      <c r="AO358" s="24"/>
    </row>
    <row r="359">
      <c r="B359" s="42" t="s">
        <v>2644</v>
      </c>
      <c r="C359" s="43" t="s">
        <v>2647</v>
      </c>
      <c r="E359" s="24"/>
      <c r="F359" s="44"/>
      <c r="G359" s="22" t="s">
        <v>14</v>
      </c>
      <c r="H359" s="24"/>
      <c r="I359" s="24"/>
      <c r="J359" s="44"/>
      <c r="K359" s="22" t="s">
        <v>145</v>
      </c>
      <c r="L359" s="30" t="str">
        <f>HYPERLINK("https://www.youtube.com/watch?v=F80H-q8CIb4","SUN")</f>
        <v>SUN</v>
      </c>
      <c r="M359" s="24"/>
      <c r="N359" s="24"/>
      <c r="O359" s="24"/>
      <c r="P359" s="44"/>
      <c r="Q359" s="22"/>
      <c r="R359" s="24"/>
      <c r="S359" s="24"/>
      <c r="T359" s="24"/>
      <c r="U359" s="24"/>
      <c r="V359" s="44"/>
      <c r="W359" s="22"/>
      <c r="X359" s="24"/>
      <c r="Y359" s="24"/>
      <c r="Z359" s="24"/>
      <c r="AA359" s="44"/>
      <c r="AB359" s="22"/>
      <c r="AC359" s="24"/>
      <c r="AD359" s="24"/>
      <c r="AE359" s="24"/>
      <c r="AF359" s="44"/>
      <c r="AG359" s="22"/>
      <c r="AH359" s="24"/>
      <c r="AI359" s="24"/>
      <c r="AJ359" s="24"/>
      <c r="AK359" s="44"/>
      <c r="AL359" s="22"/>
      <c r="AM359" s="24"/>
      <c r="AN359" s="24"/>
      <c r="AO359" s="24"/>
    </row>
    <row r="360">
      <c r="B360" s="42" t="s">
        <v>2655</v>
      </c>
      <c r="C360" s="43" t="s">
        <v>2656</v>
      </c>
      <c r="E360" s="24"/>
      <c r="F360" s="44"/>
      <c r="G360" s="22" t="s">
        <v>14</v>
      </c>
      <c r="H360" s="24"/>
      <c r="I360" s="24"/>
      <c r="J360" s="44"/>
      <c r="K360" s="22" t="s">
        <v>145</v>
      </c>
      <c r="L360" s="30" t="str">
        <f>HYPERLINK("https://www.youtube.com/watch?v=EWUwGW6euAo","SUN")</f>
        <v>SUN</v>
      </c>
      <c r="M360" s="24"/>
      <c r="N360" s="24"/>
      <c r="O360" s="24"/>
      <c r="P360" s="44"/>
      <c r="Q360" s="22"/>
      <c r="R360" s="24"/>
      <c r="S360" s="24"/>
      <c r="T360" s="24"/>
      <c r="U360" s="24"/>
      <c r="V360" s="44"/>
      <c r="W360" s="22"/>
      <c r="X360" s="24"/>
      <c r="Y360" s="24"/>
      <c r="Z360" s="24"/>
      <c r="AA360" s="44"/>
      <c r="AB360" s="22"/>
      <c r="AC360" s="24"/>
      <c r="AD360" s="24"/>
      <c r="AE360" s="24"/>
      <c r="AF360" s="44"/>
      <c r="AG360" s="22"/>
      <c r="AH360" s="24"/>
      <c r="AI360" s="24"/>
      <c r="AJ360" s="24"/>
      <c r="AK360" s="44"/>
      <c r="AL360" s="22"/>
      <c r="AM360" s="24"/>
      <c r="AN360" s="24"/>
      <c r="AO360" s="24"/>
    </row>
    <row r="361">
      <c r="B361" s="42" t="s">
        <v>2663</v>
      </c>
      <c r="C361" s="43" t="s">
        <v>2664</v>
      </c>
      <c r="E361" s="24"/>
      <c r="F361" s="44"/>
      <c r="G361" s="22" t="s">
        <v>14</v>
      </c>
      <c r="H361" s="24"/>
      <c r="I361" s="24"/>
      <c r="J361" s="44"/>
      <c r="K361" s="22" t="s">
        <v>249</v>
      </c>
      <c r="L361" s="24"/>
      <c r="M361" s="24"/>
      <c r="N361" s="24"/>
      <c r="O361" s="24"/>
      <c r="P361" s="44"/>
      <c r="Q361" s="22"/>
      <c r="R361" s="24"/>
      <c r="S361" s="24"/>
      <c r="T361" s="24"/>
      <c r="U361" s="24"/>
      <c r="V361" s="44"/>
      <c r="W361" s="22"/>
      <c r="X361" s="24"/>
      <c r="Y361" s="24"/>
      <c r="Z361" s="24"/>
      <c r="AA361" s="44"/>
      <c r="AB361" s="22"/>
      <c r="AC361" s="24"/>
      <c r="AD361" s="24"/>
      <c r="AE361" s="24"/>
      <c r="AF361" s="44"/>
      <c r="AG361" s="22"/>
      <c r="AH361" s="24"/>
      <c r="AI361" s="24"/>
      <c r="AJ361" s="24"/>
      <c r="AK361" s="44"/>
      <c r="AL361" s="22"/>
      <c r="AM361" s="24"/>
      <c r="AN361" s="24"/>
      <c r="AO361" s="24"/>
    </row>
    <row r="362">
      <c r="B362" s="42" t="s">
        <v>2668</v>
      </c>
      <c r="C362" s="43" t="s">
        <v>2669</v>
      </c>
      <c r="E362" s="24"/>
      <c r="F362" s="44"/>
      <c r="G362" s="22" t="s">
        <v>14</v>
      </c>
      <c r="H362" s="24"/>
      <c r="I362" s="24"/>
      <c r="J362" s="44"/>
      <c r="K362" s="22" t="s">
        <v>145</v>
      </c>
      <c r="L362" s="30" t="str">
        <f>HYPERLINK("https://www.youtube.com/watch?v=M9TcJnOXMGs","SUN")</f>
        <v>SUN</v>
      </c>
      <c r="M362" s="24"/>
      <c r="N362" s="24"/>
      <c r="O362" s="24"/>
      <c r="P362" s="44"/>
      <c r="Q362" s="22"/>
      <c r="R362" s="24"/>
      <c r="S362" s="24"/>
      <c r="T362" s="24"/>
      <c r="U362" s="24"/>
      <c r="V362" s="44"/>
      <c r="W362" s="22"/>
      <c r="X362" s="24"/>
      <c r="Y362" s="24"/>
      <c r="Z362" s="24"/>
      <c r="AA362" s="44"/>
      <c r="AB362" s="22"/>
      <c r="AC362" s="24"/>
      <c r="AD362" s="24"/>
      <c r="AE362" s="24"/>
      <c r="AF362" s="44"/>
      <c r="AG362" s="22"/>
      <c r="AH362" s="24"/>
      <c r="AI362" s="24"/>
      <c r="AJ362" s="24"/>
      <c r="AK362" s="44"/>
      <c r="AL362" s="22"/>
      <c r="AM362" s="24"/>
      <c r="AN362" s="24"/>
      <c r="AO362" s="24"/>
    </row>
    <row r="363">
      <c r="A363" s="41" t="s">
        <v>1211</v>
      </c>
      <c r="B363" s="42" t="s">
        <v>2676</v>
      </c>
      <c r="C363" s="43" t="s">
        <v>2677</v>
      </c>
      <c r="D363" s="22" t="s">
        <v>133</v>
      </c>
      <c r="E363" s="24"/>
      <c r="F363" s="44"/>
      <c r="G363" s="22" t="s">
        <v>14</v>
      </c>
      <c r="H363" s="24"/>
      <c r="I363" s="24"/>
      <c r="J363" s="44"/>
      <c r="K363" s="22" t="s">
        <v>423</v>
      </c>
      <c r="L363" s="24"/>
      <c r="M363" s="24"/>
      <c r="N363" s="24"/>
      <c r="O363" s="24"/>
      <c r="P363" s="44"/>
      <c r="Q363" s="22"/>
      <c r="R363" s="24"/>
      <c r="S363" s="24"/>
      <c r="T363" s="24"/>
      <c r="U363" s="24"/>
      <c r="V363" s="44"/>
      <c r="W363" s="22"/>
      <c r="X363" s="24"/>
      <c r="Y363" s="24"/>
      <c r="Z363" s="24"/>
      <c r="AA363" s="44"/>
      <c r="AB363" s="22"/>
      <c r="AC363" s="24"/>
      <c r="AD363" s="24"/>
      <c r="AE363" s="24"/>
      <c r="AF363" s="44"/>
      <c r="AG363" s="22"/>
      <c r="AH363" s="24"/>
      <c r="AI363" s="24"/>
      <c r="AJ363" s="24"/>
      <c r="AK363" s="44"/>
      <c r="AL363" s="22"/>
      <c r="AM363" s="24"/>
      <c r="AN363" s="24"/>
      <c r="AO363" s="24"/>
    </row>
    <row r="364">
      <c r="B364" s="42" t="s">
        <v>2683</v>
      </c>
      <c r="C364" s="43" t="s">
        <v>2685</v>
      </c>
      <c r="E364" s="24"/>
      <c r="F364" s="44"/>
      <c r="G364" s="22" t="s">
        <v>14</v>
      </c>
      <c r="H364" s="24"/>
      <c r="I364" s="24"/>
      <c r="J364" s="44"/>
      <c r="K364" s="22" t="s">
        <v>2179</v>
      </c>
      <c r="L364" s="24"/>
      <c r="M364" s="24"/>
      <c r="N364" s="24"/>
      <c r="O364" s="24"/>
      <c r="P364" s="44"/>
      <c r="Q364" s="22" t="s">
        <v>453</v>
      </c>
      <c r="R364" s="24"/>
      <c r="S364" s="24"/>
      <c r="T364" s="24"/>
      <c r="U364" s="24"/>
      <c r="V364" s="44"/>
      <c r="W364" s="22"/>
      <c r="X364" s="24"/>
      <c r="Y364" s="24"/>
      <c r="Z364" s="24"/>
      <c r="AA364" s="44"/>
      <c r="AB364" s="22"/>
      <c r="AC364" s="24"/>
      <c r="AD364" s="24"/>
      <c r="AE364" s="24"/>
      <c r="AF364" s="44"/>
      <c r="AG364" s="22"/>
      <c r="AH364" s="24"/>
      <c r="AI364" s="24"/>
      <c r="AJ364" s="24"/>
      <c r="AK364" s="44"/>
      <c r="AL364" s="22"/>
      <c r="AM364" s="24"/>
      <c r="AN364" s="24"/>
      <c r="AO364" s="24"/>
    </row>
    <row r="365">
      <c r="B365" s="42" t="s">
        <v>2695</v>
      </c>
      <c r="C365" s="43" t="s">
        <v>2696</v>
      </c>
      <c r="E365" s="24"/>
      <c r="F365" s="44"/>
      <c r="G365" s="22" t="s">
        <v>14</v>
      </c>
      <c r="H365" s="24"/>
      <c r="I365" s="24"/>
      <c r="J365" s="44"/>
      <c r="K365" s="22" t="s">
        <v>249</v>
      </c>
      <c r="L365" s="24"/>
      <c r="M365" s="24"/>
      <c r="N365" s="24"/>
      <c r="O365" s="24"/>
      <c r="P365" s="44"/>
      <c r="Q365" s="22" t="s">
        <v>318</v>
      </c>
      <c r="R365" s="24"/>
      <c r="S365" s="24"/>
      <c r="T365" s="24"/>
      <c r="U365" s="24"/>
      <c r="V365" s="44"/>
      <c r="W365" s="22" t="s">
        <v>319</v>
      </c>
      <c r="X365" s="24"/>
      <c r="Y365" s="24"/>
      <c r="Z365" s="24"/>
      <c r="AA365" s="44"/>
      <c r="AB365" s="22"/>
      <c r="AC365" s="24"/>
      <c r="AD365" s="24"/>
      <c r="AE365" s="24"/>
      <c r="AF365" s="44"/>
      <c r="AG365" s="22"/>
      <c r="AH365" s="24"/>
      <c r="AI365" s="24"/>
      <c r="AJ365" s="24"/>
      <c r="AK365" s="44"/>
      <c r="AL365" s="22"/>
      <c r="AM365" s="24"/>
      <c r="AN365" s="24"/>
      <c r="AO365" s="24"/>
    </row>
    <row r="366">
      <c r="B366" s="42" t="s">
        <v>2697</v>
      </c>
      <c r="C366" s="43" t="s">
        <v>2698</v>
      </c>
      <c r="E366" s="24"/>
      <c r="F366" s="44"/>
      <c r="G366" s="22" t="s">
        <v>14</v>
      </c>
      <c r="H366" s="24"/>
      <c r="I366" s="24"/>
      <c r="J366" s="44"/>
      <c r="K366" s="22" t="s">
        <v>249</v>
      </c>
      <c r="L366" s="24"/>
      <c r="M366" s="24"/>
      <c r="N366" s="24"/>
      <c r="O366" s="24"/>
      <c r="P366" s="44"/>
      <c r="Q366" s="22"/>
      <c r="R366" s="24"/>
      <c r="S366" s="24"/>
      <c r="T366" s="24"/>
      <c r="U366" s="24"/>
      <c r="V366" s="44"/>
      <c r="W366" s="22"/>
      <c r="X366" s="24"/>
      <c r="Y366" s="24"/>
      <c r="Z366" s="24"/>
      <c r="AA366" s="44"/>
      <c r="AB366" s="22"/>
      <c r="AC366" s="24"/>
      <c r="AD366" s="24"/>
      <c r="AE366" s="24"/>
      <c r="AF366" s="44"/>
      <c r="AG366" s="22"/>
      <c r="AH366" s="24"/>
      <c r="AI366" s="24"/>
      <c r="AJ366" s="24"/>
      <c r="AK366" s="44"/>
      <c r="AL366" s="22"/>
      <c r="AM366" s="24"/>
      <c r="AN366" s="24"/>
      <c r="AO366" s="24"/>
    </row>
    <row r="367">
      <c r="B367" s="42" t="s">
        <v>2704</v>
      </c>
      <c r="C367" s="43" t="s">
        <v>2705</v>
      </c>
      <c r="E367" s="24"/>
      <c r="F367" s="44"/>
      <c r="G367" s="22" t="s">
        <v>14</v>
      </c>
      <c r="H367" s="24"/>
      <c r="I367" s="24"/>
      <c r="J367" s="44"/>
      <c r="K367" s="22" t="s">
        <v>325</v>
      </c>
      <c r="L367" s="30" t="str">
        <f>HYPERLINK("https://www.youtube.com/watch?v=-9OYw8GtSBE&amp;t=0s&amp;list=PLbU6uWaIKemqNvTeRxK-Ay6PRg9iwCKVi&amp;index=29","HIT")</f>
        <v>HIT</v>
      </c>
      <c r="M367" s="52"/>
      <c r="N367" s="52"/>
      <c r="O367" s="52"/>
      <c r="P367" s="50"/>
      <c r="Q367" s="22"/>
      <c r="R367" s="24"/>
      <c r="S367" s="24"/>
      <c r="T367" s="24"/>
      <c r="U367" s="24"/>
      <c r="V367" s="44"/>
      <c r="W367" s="22"/>
      <c r="X367" s="24"/>
      <c r="Y367" s="24"/>
      <c r="Z367" s="24"/>
      <c r="AA367" s="44"/>
      <c r="AB367" s="22"/>
      <c r="AC367" s="24"/>
      <c r="AD367" s="24"/>
      <c r="AE367" s="24"/>
      <c r="AF367" s="44"/>
      <c r="AG367" s="22"/>
      <c r="AH367" s="24"/>
      <c r="AI367" s="24"/>
      <c r="AJ367" s="24"/>
      <c r="AK367" s="44"/>
      <c r="AL367" s="22"/>
      <c r="AM367" s="24"/>
      <c r="AN367" s="24"/>
      <c r="AO367" s="24"/>
    </row>
    <row r="368">
      <c r="A368" s="41" t="s">
        <v>1226</v>
      </c>
      <c r="B368" s="42" t="s">
        <v>2713</v>
      </c>
      <c r="C368" s="43" t="s">
        <v>2714</v>
      </c>
      <c r="D368" s="22" t="s">
        <v>133</v>
      </c>
      <c r="E368" s="24"/>
      <c r="F368" s="44"/>
      <c r="G368" s="22" t="s">
        <v>14</v>
      </c>
      <c r="H368" s="24"/>
      <c r="I368" s="24"/>
      <c r="J368" s="44"/>
      <c r="K368" s="22" t="s">
        <v>249</v>
      </c>
      <c r="L368" s="30" t="str">
        <f>HYPERLINK("https://www.youtube.com/watch?v=6tar5NrSH5M","HGB")</f>
        <v>HGB</v>
      </c>
      <c r="M368" s="52"/>
      <c r="N368" s="24"/>
      <c r="O368" s="24"/>
      <c r="P368" s="44"/>
      <c r="Q368" s="22" t="s">
        <v>319</v>
      </c>
      <c r="R368" s="24"/>
      <c r="S368" s="24"/>
      <c r="T368" s="24"/>
      <c r="U368" s="24"/>
      <c r="V368" s="44"/>
      <c r="W368" s="22"/>
      <c r="X368" s="24"/>
      <c r="Y368" s="24"/>
      <c r="Z368" s="24"/>
      <c r="AA368" s="44"/>
      <c r="AB368" s="22"/>
      <c r="AC368" s="24"/>
      <c r="AD368" s="24"/>
      <c r="AE368" s="24"/>
      <c r="AF368" s="44"/>
      <c r="AG368" s="22"/>
      <c r="AH368" s="24"/>
      <c r="AI368" s="24"/>
      <c r="AJ368" s="24"/>
      <c r="AK368" s="44"/>
      <c r="AL368" s="22"/>
      <c r="AM368" s="24"/>
      <c r="AN368" s="24"/>
      <c r="AO368" s="24"/>
    </row>
    <row r="369">
      <c r="B369" s="42" t="s">
        <v>2717</v>
      </c>
      <c r="C369" s="43" t="s">
        <v>2718</v>
      </c>
      <c r="E369" s="24"/>
      <c r="F369" s="44"/>
      <c r="G369" s="22" t="s">
        <v>14</v>
      </c>
      <c r="H369" s="24"/>
      <c r="I369" s="24"/>
      <c r="J369" s="44"/>
      <c r="K369" s="22" t="s">
        <v>145</v>
      </c>
      <c r="L369" s="24"/>
      <c r="M369" s="24"/>
      <c r="N369" s="24"/>
      <c r="O369" s="24"/>
      <c r="P369" s="44"/>
      <c r="Q369" s="22"/>
      <c r="R369" s="24"/>
      <c r="S369" s="24"/>
      <c r="T369" s="24"/>
      <c r="U369" s="24"/>
      <c r="V369" s="44"/>
      <c r="W369" s="22"/>
      <c r="X369" s="24"/>
      <c r="Y369" s="24"/>
      <c r="Z369" s="24"/>
      <c r="AA369" s="44"/>
      <c r="AB369" s="22"/>
      <c r="AC369" s="24"/>
      <c r="AD369" s="24"/>
      <c r="AE369" s="24"/>
      <c r="AF369" s="44"/>
      <c r="AG369" s="22"/>
      <c r="AH369" s="24"/>
      <c r="AI369" s="24"/>
      <c r="AJ369" s="24"/>
      <c r="AK369" s="44"/>
      <c r="AL369" s="22"/>
      <c r="AM369" s="24"/>
      <c r="AN369" s="24"/>
      <c r="AO369" s="24"/>
    </row>
    <row r="370">
      <c r="B370" s="42" t="s">
        <v>2724</v>
      </c>
      <c r="C370" s="43" t="s">
        <v>2725</v>
      </c>
      <c r="E370" s="24"/>
      <c r="F370" s="44"/>
      <c r="G370" s="22" t="s">
        <v>14</v>
      </c>
      <c r="H370" s="24"/>
      <c r="I370" s="24"/>
      <c r="J370" s="44"/>
      <c r="K370" s="22" t="s">
        <v>335</v>
      </c>
      <c r="L370" s="24"/>
      <c r="M370" s="24"/>
      <c r="N370" s="24"/>
      <c r="O370" s="24"/>
      <c r="P370" s="44"/>
      <c r="Q370" s="22"/>
      <c r="R370" s="24"/>
      <c r="S370" s="24"/>
      <c r="T370" s="24"/>
      <c r="U370" s="24"/>
      <c r="V370" s="44"/>
      <c r="W370" s="22"/>
      <c r="X370" s="24"/>
      <c r="Y370" s="24"/>
      <c r="Z370" s="24"/>
      <c r="AA370" s="44"/>
      <c r="AB370" s="22"/>
      <c r="AC370" s="24"/>
      <c r="AD370" s="24"/>
      <c r="AE370" s="24"/>
      <c r="AF370" s="44"/>
      <c r="AG370" s="22"/>
      <c r="AH370" s="24"/>
      <c r="AI370" s="24"/>
      <c r="AJ370" s="24"/>
      <c r="AK370" s="44"/>
      <c r="AL370" s="22"/>
      <c r="AM370" s="24"/>
      <c r="AN370" s="24"/>
      <c r="AO370" s="24"/>
    </row>
    <row r="371">
      <c r="B371" s="42" t="s">
        <v>2726</v>
      </c>
      <c r="C371" s="43" t="s">
        <v>2730</v>
      </c>
      <c r="E371" s="24"/>
      <c r="F371" s="44"/>
      <c r="G371" s="22" t="s">
        <v>14</v>
      </c>
      <c r="H371" s="24"/>
      <c r="I371" s="24"/>
      <c r="J371" s="44"/>
      <c r="K371" s="22" t="s">
        <v>145</v>
      </c>
      <c r="L371" s="24"/>
      <c r="M371" s="24"/>
      <c r="N371" s="24"/>
      <c r="O371" s="24"/>
      <c r="P371" s="44"/>
      <c r="Q371" s="22" t="s">
        <v>307</v>
      </c>
      <c r="R371" s="24"/>
      <c r="S371" s="24"/>
      <c r="T371" s="24"/>
      <c r="U371" s="24"/>
      <c r="V371" s="44"/>
      <c r="W371" s="22"/>
      <c r="X371" s="24"/>
      <c r="Y371" s="24"/>
      <c r="Z371" s="24"/>
      <c r="AA371" s="44"/>
      <c r="AB371" s="22"/>
      <c r="AC371" s="24"/>
      <c r="AD371" s="24"/>
      <c r="AE371" s="24"/>
      <c r="AF371" s="44"/>
      <c r="AG371" s="22"/>
      <c r="AH371" s="24"/>
      <c r="AI371" s="24"/>
      <c r="AJ371" s="24"/>
      <c r="AK371" s="44"/>
      <c r="AL371" s="22"/>
      <c r="AM371" s="24"/>
      <c r="AN371" s="24"/>
      <c r="AO371" s="24"/>
    </row>
    <row r="372">
      <c r="B372" s="42" t="s">
        <v>2733</v>
      </c>
      <c r="C372" s="43" t="s">
        <v>2734</v>
      </c>
      <c r="E372" s="24"/>
      <c r="F372" s="44"/>
      <c r="G372" s="22" t="s">
        <v>14</v>
      </c>
      <c r="H372" s="24"/>
      <c r="I372" s="24"/>
      <c r="J372" s="44"/>
      <c r="K372" s="22" t="s">
        <v>619</v>
      </c>
      <c r="L372" s="30" t="str">
        <f>HYPERLINK("https://www.youtube.com/watch?v=CvcrmolLkhs","HGB")</f>
        <v>HGB</v>
      </c>
      <c r="M372" s="52"/>
      <c r="N372" s="24"/>
      <c r="O372" s="24"/>
      <c r="P372" s="44"/>
      <c r="Q372" s="22" t="s">
        <v>319</v>
      </c>
      <c r="R372" s="24"/>
      <c r="S372" s="24"/>
      <c r="T372" s="24"/>
      <c r="U372" s="24"/>
      <c r="V372" s="44"/>
      <c r="W372" s="22"/>
      <c r="X372" s="24"/>
      <c r="Y372" s="24"/>
      <c r="Z372" s="24"/>
      <c r="AA372" s="44"/>
      <c r="AB372" s="22"/>
      <c r="AC372" s="24"/>
      <c r="AD372" s="24"/>
      <c r="AE372" s="24"/>
      <c r="AF372" s="44"/>
      <c r="AG372" s="22"/>
      <c r="AH372" s="24"/>
      <c r="AI372" s="24"/>
      <c r="AJ372" s="24"/>
      <c r="AK372" s="44"/>
      <c r="AL372" s="22"/>
      <c r="AM372" s="24"/>
      <c r="AN372" s="24"/>
      <c r="AO372" s="24"/>
    </row>
    <row r="373">
      <c r="A373" s="41" t="s">
        <v>1238</v>
      </c>
      <c r="B373" s="42" t="s">
        <v>2740</v>
      </c>
      <c r="C373" s="43" t="s">
        <v>2741</v>
      </c>
      <c r="D373" s="22" t="s">
        <v>133</v>
      </c>
      <c r="E373" s="24"/>
      <c r="F373" s="44"/>
      <c r="G373" s="22" t="s">
        <v>14</v>
      </c>
      <c r="H373" s="24"/>
      <c r="I373" s="24"/>
      <c r="J373" s="44"/>
      <c r="K373" s="22" t="s">
        <v>335</v>
      </c>
      <c r="L373" s="24"/>
      <c r="M373" s="24"/>
      <c r="N373" s="24"/>
      <c r="O373" s="24"/>
      <c r="P373" s="44"/>
      <c r="Q373" s="22" t="s">
        <v>318</v>
      </c>
      <c r="R373" s="24"/>
      <c r="S373" s="24"/>
      <c r="T373" s="24"/>
      <c r="U373" s="24"/>
      <c r="V373" s="44"/>
      <c r="W373" s="22" t="s">
        <v>353</v>
      </c>
      <c r="X373" s="24"/>
      <c r="Y373" s="24"/>
      <c r="Z373" s="24"/>
      <c r="AA373" s="44"/>
      <c r="AB373" s="22"/>
      <c r="AC373" s="24"/>
      <c r="AD373" s="24"/>
      <c r="AE373" s="24"/>
      <c r="AF373" s="44"/>
      <c r="AG373" s="22"/>
      <c r="AH373" s="24"/>
      <c r="AI373" s="24"/>
      <c r="AJ373" s="24"/>
      <c r="AK373" s="44"/>
      <c r="AL373" s="22"/>
      <c r="AM373" s="24"/>
      <c r="AN373" s="24"/>
      <c r="AO373" s="24"/>
    </row>
    <row r="374">
      <c r="B374" s="42" t="s">
        <v>2747</v>
      </c>
      <c r="C374" s="43" t="s">
        <v>2748</v>
      </c>
      <c r="E374" s="24"/>
      <c r="F374" s="44"/>
      <c r="G374" s="22" t="s">
        <v>14</v>
      </c>
      <c r="H374" s="24"/>
      <c r="I374" s="24"/>
      <c r="J374" s="44"/>
      <c r="K374" s="22" t="s">
        <v>249</v>
      </c>
      <c r="L374" s="30" t="str">
        <f>HYPERLINK("https://www.youtube.com/watch?v=wvgo3c2KI2I","HGB")</f>
        <v>HGB</v>
      </c>
      <c r="M374" s="52"/>
      <c r="N374" s="24"/>
      <c r="O374" s="24"/>
      <c r="P374" s="44"/>
      <c r="Q374" s="22" t="s">
        <v>318</v>
      </c>
      <c r="R374" s="24"/>
      <c r="S374" s="24"/>
      <c r="T374" s="24"/>
      <c r="U374" s="24"/>
      <c r="V374" s="44"/>
      <c r="W374" s="22"/>
      <c r="X374" s="24"/>
      <c r="Y374" s="24"/>
      <c r="Z374" s="24"/>
      <c r="AA374" s="44"/>
      <c r="AB374" s="22"/>
      <c r="AC374" s="24"/>
      <c r="AD374" s="24"/>
      <c r="AE374" s="24"/>
      <c r="AF374" s="44"/>
      <c r="AG374" s="22"/>
      <c r="AH374" s="24"/>
      <c r="AI374" s="24"/>
      <c r="AJ374" s="24"/>
      <c r="AK374" s="44"/>
      <c r="AL374" s="22"/>
      <c r="AM374" s="24"/>
      <c r="AN374" s="24"/>
      <c r="AO374" s="24"/>
    </row>
    <row r="375">
      <c r="B375" s="42" t="s">
        <v>2751</v>
      </c>
      <c r="C375" s="43" t="s">
        <v>2752</v>
      </c>
      <c r="E375" s="24"/>
      <c r="F375" s="44"/>
      <c r="G375" s="22" t="s">
        <v>14</v>
      </c>
      <c r="H375" s="24"/>
      <c r="I375" s="24"/>
      <c r="J375" s="44"/>
      <c r="K375" s="22" t="s">
        <v>335</v>
      </c>
      <c r="L375" s="24"/>
      <c r="M375" s="24"/>
      <c r="N375" s="24"/>
      <c r="O375" s="24"/>
      <c r="P375" s="44"/>
      <c r="Q375" s="22" t="s">
        <v>354</v>
      </c>
      <c r="R375" s="24"/>
      <c r="S375" s="24"/>
      <c r="T375" s="24"/>
      <c r="U375" s="24"/>
      <c r="V375" s="44"/>
      <c r="W375" s="22"/>
      <c r="X375" s="24"/>
      <c r="Y375" s="24"/>
      <c r="Z375" s="24"/>
      <c r="AA375" s="44"/>
      <c r="AB375" s="22"/>
      <c r="AC375" s="24"/>
      <c r="AD375" s="24"/>
      <c r="AE375" s="24"/>
      <c r="AF375" s="44"/>
      <c r="AG375" s="22"/>
      <c r="AH375" s="24"/>
      <c r="AI375" s="24"/>
      <c r="AJ375" s="24"/>
      <c r="AK375" s="44"/>
      <c r="AL375" s="22"/>
      <c r="AM375" s="24"/>
      <c r="AN375" s="24"/>
      <c r="AO375" s="24"/>
    </row>
    <row r="376">
      <c r="B376" s="42" t="s">
        <v>2753</v>
      </c>
      <c r="C376" s="43" t="s">
        <v>2754</v>
      </c>
      <c r="E376" s="24"/>
      <c r="F376" s="44"/>
      <c r="G376" s="22" t="s">
        <v>14</v>
      </c>
      <c r="H376" s="24"/>
      <c r="I376" s="24"/>
      <c r="J376" s="44"/>
      <c r="K376" s="22" t="s">
        <v>335</v>
      </c>
      <c r="L376" s="24"/>
      <c r="M376" s="24"/>
      <c r="N376" s="24"/>
      <c r="O376" s="24"/>
      <c r="P376" s="44"/>
      <c r="Q376" s="22" t="s">
        <v>345</v>
      </c>
      <c r="R376" s="24"/>
      <c r="S376" s="24"/>
      <c r="T376" s="24"/>
      <c r="U376" s="24"/>
      <c r="V376" s="44"/>
      <c r="W376" s="22"/>
      <c r="X376" s="24"/>
      <c r="Y376" s="24"/>
      <c r="Z376" s="24"/>
      <c r="AA376" s="44"/>
      <c r="AB376" s="22"/>
      <c r="AC376" s="24"/>
      <c r="AD376" s="24"/>
      <c r="AE376" s="24"/>
      <c r="AF376" s="44"/>
      <c r="AG376" s="22"/>
      <c r="AH376" s="24"/>
      <c r="AI376" s="24"/>
      <c r="AJ376" s="24"/>
      <c r="AK376" s="44"/>
      <c r="AL376" s="22"/>
      <c r="AM376" s="24"/>
      <c r="AN376" s="24"/>
      <c r="AO376" s="24"/>
    </row>
    <row r="377">
      <c r="B377" s="42" t="s">
        <v>2758</v>
      </c>
      <c r="C377" s="43" t="s">
        <v>2759</v>
      </c>
      <c r="E377" s="24"/>
      <c r="F377" s="44"/>
      <c r="G377" s="22" t="s">
        <v>14</v>
      </c>
      <c r="H377" s="24"/>
      <c r="I377" s="24"/>
      <c r="J377" s="44"/>
      <c r="K377" s="22" t="s">
        <v>145</v>
      </c>
      <c r="L377" s="30" t="str">
        <f>HYPERLINK("https://www.youtube.com/watch?v=TjurYLyzOPc","HGB")</f>
        <v>HGB</v>
      </c>
      <c r="M377" s="52"/>
      <c r="N377" s="24"/>
      <c r="O377" s="24"/>
      <c r="P377" s="44"/>
      <c r="Q377" s="22"/>
      <c r="R377" s="24"/>
      <c r="S377" s="24"/>
      <c r="T377" s="24"/>
      <c r="U377" s="24"/>
      <c r="V377" s="44"/>
      <c r="W377" s="22"/>
      <c r="X377" s="24"/>
      <c r="Y377" s="24"/>
      <c r="Z377" s="24"/>
      <c r="AA377" s="44"/>
      <c r="AB377" s="22"/>
      <c r="AC377" s="24"/>
      <c r="AD377" s="24"/>
      <c r="AE377" s="24"/>
      <c r="AF377" s="44"/>
      <c r="AG377" s="22"/>
      <c r="AH377" s="24"/>
      <c r="AI377" s="24"/>
      <c r="AJ377" s="24"/>
      <c r="AK377" s="44"/>
      <c r="AL377" s="22"/>
      <c r="AM377" s="24"/>
      <c r="AN377" s="24"/>
      <c r="AO377" s="24"/>
    </row>
    <row r="378">
      <c r="A378" s="41" t="s">
        <v>1249</v>
      </c>
      <c r="B378" s="42" t="s">
        <v>2772</v>
      </c>
      <c r="C378" s="43" t="s">
        <v>2773</v>
      </c>
      <c r="D378" s="22" t="s">
        <v>133</v>
      </c>
      <c r="E378" s="24"/>
      <c r="F378" s="44"/>
      <c r="G378" s="22" t="s">
        <v>14</v>
      </c>
      <c r="H378" s="24"/>
      <c r="I378" s="24"/>
      <c r="J378" s="44"/>
      <c r="K378" s="22" t="s">
        <v>249</v>
      </c>
      <c r="L378" s="24"/>
      <c r="M378" s="24"/>
      <c r="N378" s="24"/>
      <c r="O378" s="24"/>
      <c r="P378" s="44"/>
      <c r="Q378" s="22"/>
      <c r="R378" s="24"/>
      <c r="S378" s="24"/>
      <c r="T378" s="24"/>
      <c r="U378" s="24"/>
      <c r="V378" s="44"/>
      <c r="W378" s="22"/>
      <c r="X378" s="24"/>
      <c r="Y378" s="24"/>
      <c r="Z378" s="24"/>
      <c r="AA378" s="44"/>
      <c r="AB378" s="22"/>
      <c r="AC378" s="24"/>
      <c r="AD378" s="24"/>
      <c r="AE378" s="24"/>
      <c r="AF378" s="44"/>
      <c r="AG378" s="22"/>
      <c r="AH378" s="24"/>
      <c r="AI378" s="24"/>
      <c r="AJ378" s="24"/>
      <c r="AK378" s="44"/>
      <c r="AL378" s="22"/>
      <c r="AM378" s="24"/>
      <c r="AN378" s="24"/>
      <c r="AO378" s="24"/>
    </row>
    <row r="379">
      <c r="B379" s="42" t="s">
        <v>2777</v>
      </c>
      <c r="C379" s="43" t="s">
        <v>2779</v>
      </c>
      <c r="E379" s="24"/>
      <c r="F379" s="44"/>
      <c r="G379" s="22" t="s">
        <v>14</v>
      </c>
      <c r="H379" s="24"/>
      <c r="I379" s="24"/>
      <c r="J379" s="44"/>
      <c r="K379" s="22" t="s">
        <v>145</v>
      </c>
      <c r="L379" s="24"/>
      <c r="M379" s="24"/>
      <c r="N379" s="24"/>
      <c r="O379" s="24"/>
      <c r="P379" s="44"/>
      <c r="Q379" s="22"/>
      <c r="R379" s="24"/>
      <c r="S379" s="24"/>
      <c r="T379" s="24"/>
      <c r="U379" s="24"/>
      <c r="V379" s="44"/>
      <c r="W379" s="22"/>
      <c r="X379" s="24"/>
      <c r="Y379" s="24"/>
      <c r="Z379" s="24"/>
      <c r="AA379" s="44"/>
      <c r="AB379" s="22"/>
      <c r="AC379" s="24"/>
      <c r="AD379" s="24"/>
      <c r="AE379" s="24"/>
      <c r="AF379" s="44"/>
      <c r="AG379" s="22"/>
      <c r="AH379" s="24"/>
      <c r="AI379" s="24"/>
      <c r="AJ379" s="24"/>
      <c r="AK379" s="44"/>
      <c r="AL379" s="22"/>
      <c r="AM379" s="24"/>
      <c r="AN379" s="24"/>
      <c r="AO379" s="24"/>
    </row>
    <row r="380">
      <c r="B380" s="42" t="s">
        <v>2782</v>
      </c>
      <c r="C380" s="43" t="s">
        <v>2783</v>
      </c>
      <c r="E380" s="24"/>
      <c r="F380" s="44"/>
      <c r="G380" s="22" t="s">
        <v>14</v>
      </c>
      <c r="H380" s="24"/>
      <c r="I380" s="24"/>
      <c r="J380" s="44"/>
      <c r="K380" s="22" t="s">
        <v>249</v>
      </c>
      <c r="L380" s="24"/>
      <c r="M380" s="24"/>
      <c r="N380" s="24"/>
      <c r="O380" s="24"/>
      <c r="P380" s="44"/>
      <c r="Q380" s="22"/>
      <c r="R380" s="24"/>
      <c r="S380" s="24"/>
      <c r="T380" s="24"/>
      <c r="U380" s="24"/>
      <c r="V380" s="44"/>
      <c r="W380" s="22"/>
      <c r="X380" s="24"/>
      <c r="Y380" s="24"/>
      <c r="Z380" s="24"/>
      <c r="AA380" s="44"/>
      <c r="AB380" s="22"/>
      <c r="AC380" s="24"/>
      <c r="AD380" s="24"/>
      <c r="AE380" s="24"/>
      <c r="AF380" s="44"/>
      <c r="AG380" s="22"/>
      <c r="AH380" s="24"/>
      <c r="AI380" s="24"/>
      <c r="AJ380" s="24"/>
      <c r="AK380" s="44"/>
      <c r="AL380" s="22"/>
      <c r="AM380" s="24"/>
      <c r="AN380" s="24"/>
      <c r="AO380" s="24"/>
    </row>
    <row r="381">
      <c r="B381" s="42" t="s">
        <v>2786</v>
      </c>
      <c r="C381" s="43" t="s">
        <v>2787</v>
      </c>
      <c r="E381" s="24"/>
      <c r="F381" s="44"/>
      <c r="G381" s="22" t="s">
        <v>14</v>
      </c>
      <c r="H381" s="24"/>
      <c r="I381" s="24"/>
      <c r="J381" s="44"/>
      <c r="K381" s="22" t="s">
        <v>145</v>
      </c>
      <c r="L381" s="24"/>
      <c r="M381" s="24"/>
      <c r="N381" s="24"/>
      <c r="O381" s="24"/>
      <c r="P381" s="44"/>
      <c r="Q381" s="22"/>
      <c r="R381" s="24"/>
      <c r="S381" s="24"/>
      <c r="T381" s="24"/>
      <c r="U381" s="24"/>
      <c r="V381" s="44"/>
      <c r="W381" s="22"/>
      <c r="X381" s="24"/>
      <c r="Y381" s="24"/>
      <c r="Z381" s="24"/>
      <c r="AA381" s="44"/>
      <c r="AB381" s="22"/>
      <c r="AC381" s="24"/>
      <c r="AD381" s="24"/>
      <c r="AE381" s="24"/>
      <c r="AF381" s="44"/>
      <c r="AG381" s="22"/>
      <c r="AH381" s="24"/>
      <c r="AI381" s="24"/>
      <c r="AJ381" s="24"/>
      <c r="AK381" s="44"/>
      <c r="AL381" s="22"/>
      <c r="AM381" s="24"/>
      <c r="AN381" s="24"/>
      <c r="AO381" s="24"/>
    </row>
    <row r="382">
      <c r="B382" s="42" t="s">
        <v>2788</v>
      </c>
      <c r="C382" s="43" t="s">
        <v>2789</v>
      </c>
      <c r="E382" s="24"/>
      <c r="F382" s="44"/>
      <c r="G382" s="22" t="s">
        <v>14</v>
      </c>
      <c r="H382" s="24"/>
      <c r="I382" s="24"/>
      <c r="J382" s="44"/>
      <c r="K382" s="22" t="s">
        <v>145</v>
      </c>
      <c r="L382" s="24"/>
      <c r="M382" s="24"/>
      <c r="N382" s="24"/>
      <c r="O382" s="24"/>
      <c r="P382" s="44"/>
      <c r="Q382" s="22"/>
      <c r="R382" s="24"/>
      <c r="S382" s="24"/>
      <c r="T382" s="24"/>
      <c r="U382" s="24"/>
      <c r="V382" s="44"/>
      <c r="W382" s="22"/>
      <c r="X382" s="24"/>
      <c r="Y382" s="24"/>
      <c r="Z382" s="24"/>
      <c r="AA382" s="44"/>
      <c r="AB382" s="22"/>
      <c r="AC382" s="24"/>
      <c r="AD382" s="24"/>
      <c r="AE382" s="24"/>
      <c r="AF382" s="44"/>
      <c r="AG382" s="22"/>
      <c r="AH382" s="24"/>
      <c r="AI382" s="24"/>
      <c r="AJ382" s="24"/>
      <c r="AK382" s="44"/>
      <c r="AL382" s="22"/>
      <c r="AM382" s="24"/>
      <c r="AN382" s="24"/>
      <c r="AO382" s="24"/>
    </row>
    <row r="383">
      <c r="A383" s="41" t="s">
        <v>1252</v>
      </c>
      <c r="B383" s="42" t="s">
        <v>2794</v>
      </c>
      <c r="C383" s="43" t="s">
        <v>2795</v>
      </c>
      <c r="D383" s="22" t="s">
        <v>133</v>
      </c>
      <c r="E383" s="24"/>
      <c r="F383" s="44"/>
      <c r="G383" s="22" t="s">
        <v>14</v>
      </c>
      <c r="H383" s="24"/>
      <c r="I383" s="24"/>
      <c r="J383" s="44"/>
      <c r="K383" s="22" t="s">
        <v>249</v>
      </c>
      <c r="L383" s="24"/>
      <c r="M383" s="24"/>
      <c r="N383" s="24"/>
      <c r="O383" s="24"/>
      <c r="P383" s="44"/>
      <c r="Q383" s="22"/>
      <c r="R383" s="24"/>
      <c r="S383" s="24"/>
      <c r="T383" s="24"/>
      <c r="U383" s="24"/>
      <c r="V383" s="44"/>
      <c r="W383" s="22"/>
      <c r="X383" s="24"/>
      <c r="Y383" s="24"/>
      <c r="Z383" s="24"/>
      <c r="AA383" s="44"/>
      <c r="AB383" s="22"/>
      <c r="AC383" s="24"/>
      <c r="AD383" s="24"/>
      <c r="AE383" s="24"/>
      <c r="AF383" s="44"/>
      <c r="AG383" s="22"/>
      <c r="AH383" s="24"/>
      <c r="AI383" s="24"/>
      <c r="AJ383" s="24"/>
      <c r="AK383" s="44"/>
      <c r="AL383" s="22"/>
      <c r="AM383" s="24"/>
      <c r="AN383" s="24"/>
      <c r="AO383" s="24"/>
    </row>
    <row r="384">
      <c r="B384" s="42" t="s">
        <v>2798</v>
      </c>
      <c r="C384" s="43" t="s">
        <v>2799</v>
      </c>
      <c r="E384" s="24"/>
      <c r="F384" s="44"/>
      <c r="G384" s="22" t="s">
        <v>14</v>
      </c>
      <c r="H384" s="24"/>
      <c r="I384" s="24"/>
      <c r="J384" s="44"/>
      <c r="K384" s="22" t="s">
        <v>145</v>
      </c>
      <c r="L384" s="24"/>
      <c r="M384" s="24"/>
      <c r="N384" s="24"/>
      <c r="O384" s="24"/>
      <c r="P384" s="44"/>
      <c r="Q384" s="22"/>
      <c r="R384" s="24"/>
      <c r="S384" s="24"/>
      <c r="T384" s="24"/>
      <c r="U384" s="24"/>
      <c r="V384" s="44"/>
      <c r="W384" s="22"/>
      <c r="X384" s="24"/>
      <c r="Y384" s="24"/>
      <c r="Z384" s="24"/>
      <c r="AA384" s="44"/>
      <c r="AB384" s="22"/>
      <c r="AC384" s="24"/>
      <c r="AD384" s="24"/>
      <c r="AE384" s="24"/>
      <c r="AF384" s="44"/>
      <c r="AG384" s="22"/>
      <c r="AH384" s="24"/>
      <c r="AI384" s="24"/>
      <c r="AJ384" s="24"/>
      <c r="AK384" s="44"/>
      <c r="AL384" s="22"/>
      <c r="AM384" s="24"/>
      <c r="AN384" s="24"/>
      <c r="AO384" s="24"/>
    </row>
    <row r="385">
      <c r="B385" s="42" t="s">
        <v>2803</v>
      </c>
      <c r="C385" s="43" t="s">
        <v>2804</v>
      </c>
      <c r="E385" s="24"/>
      <c r="F385" s="44"/>
      <c r="G385" s="22" t="s">
        <v>14</v>
      </c>
      <c r="H385" s="24"/>
      <c r="I385" s="24"/>
      <c r="J385" s="44"/>
      <c r="K385" s="22" t="s">
        <v>249</v>
      </c>
      <c r="L385" s="24"/>
      <c r="M385" s="24"/>
      <c r="N385" s="24"/>
      <c r="O385" s="24"/>
      <c r="P385" s="44"/>
      <c r="Q385" s="22" t="s">
        <v>353</v>
      </c>
      <c r="R385" s="24"/>
      <c r="S385" s="24"/>
      <c r="T385" s="24"/>
      <c r="U385" s="24"/>
      <c r="V385" s="44"/>
      <c r="W385" s="22" t="s">
        <v>319</v>
      </c>
      <c r="X385" s="24"/>
      <c r="Y385" s="24"/>
      <c r="Z385" s="24"/>
      <c r="AA385" s="44"/>
      <c r="AB385" s="22" t="s">
        <v>318</v>
      </c>
      <c r="AC385" s="24"/>
      <c r="AD385" s="24"/>
      <c r="AE385" s="24"/>
      <c r="AF385" s="44"/>
      <c r="AG385" s="22"/>
      <c r="AH385" s="24"/>
      <c r="AI385" s="24"/>
      <c r="AJ385" s="24"/>
      <c r="AK385" s="44"/>
      <c r="AL385" s="22"/>
      <c r="AM385" s="24"/>
      <c r="AN385" s="24"/>
      <c r="AO385" s="24"/>
    </row>
    <row r="386">
      <c r="B386" s="42" t="s">
        <v>2807</v>
      </c>
      <c r="C386" s="43" t="s">
        <v>2808</v>
      </c>
      <c r="E386" s="24"/>
      <c r="F386" s="44"/>
      <c r="G386" s="22" t="s">
        <v>14</v>
      </c>
      <c r="H386" s="24"/>
      <c r="I386" s="24"/>
      <c r="J386" s="44"/>
      <c r="K386" s="22" t="s">
        <v>212</v>
      </c>
      <c r="L386" s="24"/>
      <c r="M386" s="24"/>
      <c r="N386" s="24"/>
      <c r="O386" s="24"/>
      <c r="P386" s="44"/>
      <c r="Q386" s="22" t="s">
        <v>319</v>
      </c>
      <c r="R386" s="24"/>
      <c r="S386" s="24"/>
      <c r="T386" s="24"/>
      <c r="U386" s="24"/>
      <c r="V386" s="44"/>
      <c r="W386" s="22"/>
      <c r="X386" s="24"/>
      <c r="Y386" s="24"/>
      <c r="Z386" s="24"/>
      <c r="AA386" s="44"/>
      <c r="AB386" s="22"/>
      <c r="AC386" s="24"/>
      <c r="AD386" s="24"/>
      <c r="AE386" s="24"/>
      <c r="AF386" s="44"/>
      <c r="AG386" s="22"/>
      <c r="AH386" s="24"/>
      <c r="AI386" s="24"/>
      <c r="AJ386" s="24"/>
      <c r="AK386" s="44"/>
      <c r="AL386" s="22"/>
      <c r="AM386" s="24"/>
      <c r="AN386" s="24"/>
      <c r="AO386" s="24"/>
    </row>
    <row r="387">
      <c r="B387" s="42" t="s">
        <v>2812</v>
      </c>
      <c r="C387" s="43" t="s">
        <v>2814</v>
      </c>
      <c r="E387" s="24"/>
      <c r="F387" s="44"/>
      <c r="G387" s="22" t="s">
        <v>14</v>
      </c>
      <c r="H387" s="24"/>
      <c r="I387" s="24"/>
      <c r="J387" s="44"/>
      <c r="K387" s="22" t="s">
        <v>249</v>
      </c>
      <c r="L387" s="24"/>
      <c r="M387" s="24"/>
      <c r="N387" s="24"/>
      <c r="O387" s="24"/>
      <c r="P387" s="44"/>
      <c r="Q387" s="22"/>
      <c r="R387" s="24"/>
      <c r="S387" s="24"/>
      <c r="T387" s="24"/>
      <c r="U387" s="24"/>
      <c r="V387" s="44"/>
      <c r="W387" s="22"/>
      <c r="X387" s="24"/>
      <c r="Y387" s="24"/>
      <c r="Z387" s="24"/>
      <c r="AA387" s="44"/>
      <c r="AB387" s="22"/>
      <c r="AC387" s="24"/>
      <c r="AD387" s="24"/>
      <c r="AE387" s="24"/>
      <c r="AF387" s="44"/>
      <c r="AG387" s="22"/>
      <c r="AH387" s="24"/>
      <c r="AI387" s="24"/>
      <c r="AJ387" s="24"/>
      <c r="AK387" s="44"/>
      <c r="AL387" s="22"/>
      <c r="AM387" s="24"/>
      <c r="AN387" s="24"/>
      <c r="AO387" s="24"/>
    </row>
    <row r="388">
      <c r="A388" s="41" t="s">
        <v>1255</v>
      </c>
      <c r="B388" s="42" t="s">
        <v>2820</v>
      </c>
      <c r="C388" s="43" t="s">
        <v>2821</v>
      </c>
      <c r="D388" s="22" t="s">
        <v>133</v>
      </c>
      <c r="E388" s="24"/>
      <c r="F388" s="44"/>
      <c r="G388" s="22" t="s">
        <v>14</v>
      </c>
      <c r="H388" s="24"/>
      <c r="I388" s="24"/>
      <c r="J388" s="44"/>
      <c r="K388" s="22" t="s">
        <v>249</v>
      </c>
      <c r="L388" s="24"/>
      <c r="M388" s="24"/>
      <c r="N388" s="24"/>
      <c r="O388" s="24"/>
      <c r="P388" s="44"/>
      <c r="Q388" s="22"/>
      <c r="R388" s="24"/>
      <c r="S388" s="24"/>
      <c r="T388" s="24"/>
      <c r="U388" s="24"/>
      <c r="V388" s="44"/>
      <c r="W388" s="22"/>
      <c r="X388" s="24"/>
      <c r="Y388" s="24"/>
      <c r="Z388" s="24"/>
      <c r="AA388" s="44"/>
      <c r="AB388" s="22"/>
      <c r="AC388" s="24"/>
      <c r="AD388" s="24"/>
      <c r="AE388" s="24"/>
      <c r="AF388" s="44"/>
      <c r="AG388" s="22"/>
      <c r="AH388" s="24"/>
      <c r="AI388" s="24"/>
      <c r="AJ388" s="24"/>
      <c r="AK388" s="44"/>
      <c r="AL388" s="22"/>
      <c r="AM388" s="24"/>
      <c r="AN388" s="24"/>
      <c r="AO388" s="24"/>
    </row>
    <row r="389">
      <c r="B389" s="42" t="s">
        <v>2825</v>
      </c>
      <c r="C389" s="43" t="s">
        <v>2826</v>
      </c>
      <c r="E389" s="24"/>
      <c r="F389" s="44"/>
      <c r="G389" s="22" t="s">
        <v>14</v>
      </c>
      <c r="H389" s="24"/>
      <c r="I389" s="24"/>
      <c r="J389" s="44"/>
      <c r="K389" s="22" t="s">
        <v>145</v>
      </c>
      <c r="L389" s="24"/>
      <c r="M389" s="24"/>
      <c r="N389" s="24"/>
      <c r="O389" s="24"/>
      <c r="P389" s="44"/>
      <c r="Q389" s="22"/>
      <c r="R389" s="24"/>
      <c r="S389" s="24"/>
      <c r="T389" s="24"/>
      <c r="U389" s="24"/>
      <c r="V389" s="44"/>
      <c r="W389" s="22"/>
      <c r="X389" s="24"/>
      <c r="Y389" s="24"/>
      <c r="Z389" s="24"/>
      <c r="AA389" s="44"/>
      <c r="AB389" s="22"/>
      <c r="AC389" s="24"/>
      <c r="AD389" s="24"/>
      <c r="AE389" s="24"/>
      <c r="AF389" s="44"/>
      <c r="AG389" s="22"/>
      <c r="AH389" s="24"/>
      <c r="AI389" s="24"/>
      <c r="AJ389" s="24"/>
      <c r="AK389" s="44"/>
      <c r="AL389" s="22"/>
      <c r="AM389" s="24"/>
      <c r="AN389" s="24"/>
      <c r="AO389" s="24"/>
    </row>
    <row r="390">
      <c r="B390" s="42" t="s">
        <v>2828</v>
      </c>
      <c r="C390" s="43" t="s">
        <v>2830</v>
      </c>
      <c r="E390" s="24"/>
      <c r="F390" s="44"/>
      <c r="G390" s="22" t="s">
        <v>14</v>
      </c>
      <c r="H390" s="24"/>
      <c r="I390" s="24"/>
      <c r="J390" s="44"/>
      <c r="K390" s="22" t="s">
        <v>844</v>
      </c>
      <c r="L390" s="24"/>
      <c r="M390" s="24"/>
      <c r="N390" s="24"/>
      <c r="O390" s="24"/>
      <c r="P390" s="44"/>
      <c r="Q390" s="22" t="s">
        <v>318</v>
      </c>
      <c r="R390" s="24"/>
      <c r="S390" s="24"/>
      <c r="T390" s="24"/>
      <c r="U390" s="24"/>
      <c r="V390" s="44"/>
      <c r="W390" s="22"/>
      <c r="X390" s="24"/>
      <c r="Y390" s="24"/>
      <c r="Z390" s="24"/>
      <c r="AA390" s="44"/>
      <c r="AB390" s="22"/>
      <c r="AC390" s="24"/>
      <c r="AD390" s="24"/>
      <c r="AE390" s="24"/>
      <c r="AF390" s="44"/>
      <c r="AG390" s="22"/>
      <c r="AH390" s="24"/>
      <c r="AI390" s="24"/>
      <c r="AJ390" s="24"/>
      <c r="AK390" s="44"/>
      <c r="AL390" s="22"/>
      <c r="AM390" s="24"/>
      <c r="AN390" s="24"/>
      <c r="AO390" s="24"/>
    </row>
    <row r="391">
      <c r="B391" s="42" t="s">
        <v>2832</v>
      </c>
      <c r="C391" s="43" t="s">
        <v>2834</v>
      </c>
      <c r="E391" s="24"/>
      <c r="F391" s="44"/>
      <c r="G391" s="22" t="s">
        <v>14</v>
      </c>
      <c r="H391" s="24"/>
      <c r="I391" s="24"/>
      <c r="J391" s="44"/>
      <c r="K391" s="22" t="s">
        <v>145</v>
      </c>
      <c r="L391" s="24"/>
      <c r="M391" s="24"/>
      <c r="N391" s="24"/>
      <c r="O391" s="24"/>
      <c r="P391" s="44"/>
      <c r="Q391" s="22"/>
      <c r="R391" s="24"/>
      <c r="S391" s="24"/>
      <c r="T391" s="24"/>
      <c r="U391" s="24"/>
      <c r="V391" s="44"/>
      <c r="W391" s="22"/>
      <c r="X391" s="24"/>
      <c r="Y391" s="24"/>
      <c r="Z391" s="24"/>
      <c r="AA391" s="44"/>
      <c r="AB391" s="22"/>
      <c r="AC391" s="24"/>
      <c r="AD391" s="24"/>
      <c r="AE391" s="24"/>
      <c r="AF391" s="44"/>
      <c r="AG391" s="22"/>
      <c r="AH391" s="24"/>
      <c r="AI391" s="24"/>
      <c r="AJ391" s="24"/>
      <c r="AK391" s="44"/>
      <c r="AL391" s="22"/>
      <c r="AM391" s="24"/>
      <c r="AN391" s="24"/>
      <c r="AO391" s="24"/>
    </row>
    <row r="392">
      <c r="B392" s="42" t="s">
        <v>2838</v>
      </c>
      <c r="C392" s="43" t="s">
        <v>2839</v>
      </c>
      <c r="E392" s="24"/>
      <c r="F392" s="44"/>
      <c r="G392" s="22" t="s">
        <v>14</v>
      </c>
      <c r="H392" s="24"/>
      <c r="I392" s="24"/>
      <c r="J392" s="44"/>
      <c r="K392" s="22" t="s">
        <v>212</v>
      </c>
      <c r="L392" s="24"/>
      <c r="M392" s="24"/>
      <c r="N392" s="24"/>
      <c r="O392" s="24"/>
      <c r="P392" s="44"/>
      <c r="Q392" s="22" t="s">
        <v>319</v>
      </c>
      <c r="R392" s="30" t="str">
        <f>HYPERLINK("https://www.youtube.com/watch?v=wqAHLOpE-WI","HGB")</f>
        <v>HGB</v>
      </c>
      <c r="S392" s="24"/>
      <c r="T392" s="24"/>
      <c r="U392" s="24"/>
      <c r="V392" s="50"/>
      <c r="W392" s="22"/>
      <c r="X392" s="24"/>
      <c r="Y392" s="24"/>
      <c r="Z392" s="24"/>
      <c r="AA392" s="44"/>
      <c r="AB392" s="22"/>
      <c r="AC392" s="24"/>
      <c r="AD392" s="24"/>
      <c r="AE392" s="24"/>
      <c r="AF392" s="44"/>
      <c r="AG392" s="22"/>
      <c r="AH392" s="24"/>
      <c r="AI392" s="24"/>
      <c r="AJ392" s="24"/>
      <c r="AK392" s="44"/>
      <c r="AL392" s="22"/>
      <c r="AM392" s="24"/>
      <c r="AN392" s="24"/>
      <c r="AO392" s="24"/>
    </row>
    <row r="393">
      <c r="A393" s="41" t="s">
        <v>1272</v>
      </c>
      <c r="B393" s="42" t="s">
        <v>2846</v>
      </c>
      <c r="C393" s="43" t="s">
        <v>2847</v>
      </c>
      <c r="D393" s="22" t="s">
        <v>133</v>
      </c>
      <c r="E393" s="24"/>
      <c r="F393" s="44"/>
      <c r="G393" s="22" t="s">
        <v>14</v>
      </c>
      <c r="H393" s="24"/>
      <c r="I393" s="24"/>
      <c r="J393" s="44"/>
      <c r="K393" s="22" t="s">
        <v>145</v>
      </c>
      <c r="L393" s="24"/>
      <c r="M393" s="24"/>
      <c r="N393" s="24"/>
      <c r="O393" s="24"/>
      <c r="P393" s="44"/>
      <c r="Q393" s="22" t="s">
        <v>319</v>
      </c>
      <c r="R393" s="24"/>
      <c r="S393" s="24"/>
      <c r="T393" s="24"/>
      <c r="U393" s="24"/>
      <c r="V393" s="44"/>
      <c r="W393" s="22" t="s">
        <v>348</v>
      </c>
      <c r="X393" s="24"/>
      <c r="Y393" s="24"/>
      <c r="Z393" s="24"/>
      <c r="AA393" s="44"/>
      <c r="AB393" s="22"/>
      <c r="AC393" s="24"/>
      <c r="AD393" s="24"/>
      <c r="AE393" s="24"/>
      <c r="AF393" s="44"/>
      <c r="AG393" s="22"/>
      <c r="AH393" s="24"/>
      <c r="AI393" s="24"/>
      <c r="AJ393" s="24"/>
      <c r="AK393" s="44"/>
      <c r="AL393" s="22"/>
      <c r="AM393" s="24"/>
      <c r="AN393" s="24"/>
      <c r="AO393" s="24"/>
    </row>
    <row r="394">
      <c r="B394" s="42" t="s">
        <v>2851</v>
      </c>
      <c r="C394" s="43" t="s">
        <v>2853</v>
      </c>
      <c r="E394" s="24"/>
      <c r="F394" s="44"/>
      <c r="G394" s="22" t="s">
        <v>14</v>
      </c>
      <c r="H394" s="24"/>
      <c r="I394" s="24"/>
      <c r="J394" s="44"/>
      <c r="K394" s="22" t="s">
        <v>212</v>
      </c>
      <c r="L394" s="24"/>
      <c r="M394" s="24"/>
      <c r="N394" s="24"/>
      <c r="O394" s="24"/>
      <c r="P394" s="44"/>
      <c r="Q394" s="22" t="s">
        <v>307</v>
      </c>
      <c r="R394" s="24"/>
      <c r="S394" s="24"/>
      <c r="T394" s="24"/>
      <c r="U394" s="24"/>
      <c r="V394" s="44"/>
      <c r="W394" s="22"/>
      <c r="X394" s="24"/>
      <c r="Y394" s="24"/>
      <c r="Z394" s="24"/>
      <c r="AA394" s="44"/>
      <c r="AB394" s="22"/>
      <c r="AC394" s="24"/>
      <c r="AD394" s="24"/>
      <c r="AE394" s="24"/>
      <c r="AF394" s="44"/>
      <c r="AG394" s="22"/>
      <c r="AH394" s="24"/>
      <c r="AI394" s="24"/>
      <c r="AJ394" s="24"/>
      <c r="AK394" s="44"/>
      <c r="AL394" s="22"/>
      <c r="AM394" s="24"/>
      <c r="AN394" s="24"/>
      <c r="AO394" s="24"/>
    </row>
    <row r="395">
      <c r="B395" s="42" t="s">
        <v>2855</v>
      </c>
      <c r="C395" s="43" t="s">
        <v>2856</v>
      </c>
      <c r="E395" s="24"/>
      <c r="F395" s="44"/>
      <c r="G395" s="22" t="s">
        <v>14</v>
      </c>
      <c r="H395" s="24"/>
      <c r="I395" s="24"/>
      <c r="J395" s="44"/>
      <c r="K395" s="22" t="s">
        <v>145</v>
      </c>
      <c r="L395" s="30" t="str">
        <f>HYPERLINK("https://www.youtube.com/watch?v=QI1jHygPsHI","HGB")</f>
        <v>HGB</v>
      </c>
      <c r="M395" s="52"/>
      <c r="N395" s="24"/>
      <c r="O395" s="24"/>
      <c r="P395" s="44"/>
      <c r="Q395" s="22" t="s">
        <v>319</v>
      </c>
      <c r="R395" s="24"/>
      <c r="S395" s="24"/>
      <c r="T395" s="24"/>
      <c r="U395" s="24"/>
      <c r="V395" s="44"/>
      <c r="W395" s="22"/>
      <c r="X395" s="24"/>
      <c r="Y395" s="24"/>
      <c r="Z395" s="24"/>
      <c r="AA395" s="44"/>
      <c r="AB395" s="22"/>
      <c r="AC395" s="24"/>
      <c r="AD395" s="24"/>
      <c r="AE395" s="24"/>
      <c r="AF395" s="44"/>
      <c r="AG395" s="22"/>
      <c r="AH395" s="24"/>
      <c r="AI395" s="24"/>
      <c r="AJ395" s="24"/>
      <c r="AK395" s="44"/>
      <c r="AL395" s="22"/>
      <c r="AM395" s="24"/>
      <c r="AN395" s="24"/>
      <c r="AO395" s="24"/>
    </row>
    <row r="396">
      <c r="B396" s="42" t="s">
        <v>2864</v>
      </c>
      <c r="C396" s="43" t="s">
        <v>2865</v>
      </c>
      <c r="E396" s="24"/>
      <c r="F396" s="44"/>
      <c r="G396" s="22" t="s">
        <v>14</v>
      </c>
      <c r="H396" s="24"/>
      <c r="I396" s="24"/>
      <c r="J396" s="44"/>
      <c r="K396" s="22" t="s">
        <v>249</v>
      </c>
      <c r="L396" s="24"/>
      <c r="M396" s="24"/>
      <c r="N396" s="24"/>
      <c r="O396" s="24"/>
      <c r="P396" s="44"/>
      <c r="Q396" s="22" t="s">
        <v>345</v>
      </c>
      <c r="R396" s="24"/>
      <c r="S396" s="24"/>
      <c r="T396" s="24"/>
      <c r="U396" s="24"/>
      <c r="V396" s="44"/>
      <c r="W396" s="22"/>
      <c r="X396" s="24"/>
      <c r="Y396" s="24"/>
      <c r="Z396" s="24"/>
      <c r="AA396" s="44"/>
      <c r="AB396" s="22"/>
      <c r="AC396" s="24"/>
      <c r="AD396" s="24"/>
      <c r="AE396" s="24"/>
      <c r="AF396" s="44"/>
      <c r="AG396" s="22"/>
      <c r="AH396" s="24"/>
      <c r="AI396" s="24"/>
      <c r="AJ396" s="24"/>
      <c r="AK396" s="44"/>
      <c r="AL396" s="22"/>
      <c r="AM396" s="24"/>
      <c r="AN396" s="24"/>
      <c r="AO396" s="24"/>
    </row>
    <row r="397">
      <c r="B397" s="42" t="s">
        <v>2868</v>
      </c>
      <c r="C397" s="43" t="s">
        <v>2870</v>
      </c>
      <c r="E397" s="24"/>
      <c r="F397" s="44"/>
      <c r="G397" s="22" t="s">
        <v>14</v>
      </c>
      <c r="H397" s="24"/>
      <c r="I397" s="24"/>
      <c r="J397" s="44"/>
      <c r="K397" s="22" t="s">
        <v>249</v>
      </c>
      <c r="L397" s="30" t="str">
        <f>HYPERLINK("https://www.twitch.tv/videos/90636712","XEL")</f>
        <v>XEL</v>
      </c>
      <c r="M397" s="30" t="str">
        <f>HYPERLINK("https://www.twitch.tv/videos/312738145","AWE")</f>
        <v>AWE</v>
      </c>
      <c r="N397" s="30" t="str">
        <f>HYPERLINK("https://www.twitch.tv/videos/341102633","NIM")</f>
        <v>NIM</v>
      </c>
      <c r="O397" s="30" t="str">
        <f>HYPERLINK("https://www.youtube.com/playlist?list=PLbVGARhZL4D1QCc3j5oH4ZK3eFnjr_HPq","Playlist")</f>
        <v>Playlist</v>
      </c>
      <c r="P397" s="35"/>
      <c r="Q397" s="22" t="s">
        <v>319</v>
      </c>
      <c r="R397" s="24"/>
      <c r="S397" s="24"/>
      <c r="T397" s="24"/>
      <c r="U397" s="24"/>
      <c r="V397" s="44"/>
      <c r="W397" s="22" t="s">
        <v>318</v>
      </c>
      <c r="X397" s="24"/>
      <c r="Y397" s="24"/>
      <c r="Z397" s="24"/>
      <c r="AA397" s="44"/>
      <c r="AB397" s="22"/>
      <c r="AC397" s="24"/>
      <c r="AD397" s="24"/>
      <c r="AE397" s="24"/>
      <c r="AF397" s="44"/>
      <c r="AG397" s="22"/>
      <c r="AH397" s="24"/>
      <c r="AI397" s="24"/>
      <c r="AJ397" s="24"/>
      <c r="AK397" s="44"/>
      <c r="AL397" s="22"/>
      <c r="AM397" s="24"/>
      <c r="AN397" s="24"/>
      <c r="AO397" s="24"/>
    </row>
    <row r="398">
      <c r="A398" s="41" t="s">
        <v>1281</v>
      </c>
      <c r="B398" s="42" t="s">
        <v>2887</v>
      </c>
      <c r="C398" s="43" t="s">
        <v>2888</v>
      </c>
      <c r="D398" s="22" t="s">
        <v>133</v>
      </c>
      <c r="E398" s="24"/>
      <c r="F398" s="44"/>
      <c r="G398" s="22" t="s">
        <v>14</v>
      </c>
      <c r="H398" s="24"/>
      <c r="I398" s="24"/>
      <c r="J398" s="44"/>
      <c r="K398" s="22" t="s">
        <v>145</v>
      </c>
      <c r="L398" s="24"/>
      <c r="M398" s="24"/>
      <c r="N398" s="24"/>
      <c r="O398" s="24"/>
      <c r="P398" s="44"/>
      <c r="Q398" s="22"/>
      <c r="R398" s="24"/>
      <c r="S398" s="24"/>
      <c r="T398" s="24"/>
      <c r="U398" s="24"/>
      <c r="V398" s="44"/>
      <c r="W398" s="22"/>
      <c r="X398" s="24"/>
      <c r="Y398" s="24"/>
      <c r="Z398" s="24"/>
      <c r="AA398" s="44"/>
      <c r="AB398" s="22"/>
      <c r="AC398" s="24"/>
      <c r="AD398" s="24"/>
      <c r="AE398" s="24"/>
      <c r="AF398" s="44"/>
      <c r="AG398" s="22"/>
      <c r="AH398" s="24"/>
      <c r="AI398" s="24"/>
      <c r="AJ398" s="24"/>
      <c r="AK398" s="44"/>
      <c r="AL398" s="22"/>
      <c r="AM398" s="24"/>
      <c r="AN398" s="24"/>
      <c r="AO398" s="24"/>
    </row>
    <row r="399">
      <c r="B399" s="42" t="s">
        <v>2894</v>
      </c>
      <c r="C399" s="43" t="s">
        <v>2895</v>
      </c>
      <c r="E399" s="24"/>
      <c r="F399" s="44"/>
      <c r="G399" s="22" t="s">
        <v>14</v>
      </c>
      <c r="H399" s="24"/>
      <c r="I399" s="24"/>
      <c r="J399" s="44"/>
      <c r="K399" s="22" t="s">
        <v>212</v>
      </c>
      <c r="L399" s="24"/>
      <c r="M399" s="24"/>
      <c r="N399" s="24"/>
      <c r="O399" s="24"/>
      <c r="P399" s="44"/>
      <c r="Q399" s="22" t="s">
        <v>307</v>
      </c>
      <c r="R399" s="24"/>
      <c r="S399" s="24"/>
      <c r="T399" s="24"/>
      <c r="U399" s="24"/>
      <c r="V399" s="44"/>
      <c r="W399" s="22"/>
      <c r="X399" s="24"/>
      <c r="Y399" s="24"/>
      <c r="Z399" s="24"/>
      <c r="AA399" s="44"/>
      <c r="AB399" s="22"/>
      <c r="AC399" s="24"/>
      <c r="AD399" s="24"/>
      <c r="AE399" s="24"/>
      <c r="AF399" s="44"/>
      <c r="AG399" s="22"/>
      <c r="AH399" s="24"/>
      <c r="AI399" s="24"/>
      <c r="AJ399" s="24"/>
      <c r="AK399" s="44"/>
      <c r="AL399" s="22"/>
      <c r="AM399" s="24"/>
      <c r="AN399" s="24"/>
      <c r="AO399" s="24"/>
    </row>
    <row r="400">
      <c r="B400" s="42" t="s">
        <v>2900</v>
      </c>
      <c r="C400" s="43" t="s">
        <v>2902</v>
      </c>
      <c r="E400" s="24"/>
      <c r="F400" s="44"/>
      <c r="G400" s="22" t="s">
        <v>14</v>
      </c>
      <c r="H400" s="24"/>
      <c r="I400" s="24"/>
      <c r="J400" s="44"/>
      <c r="K400" s="22" t="s">
        <v>249</v>
      </c>
      <c r="L400" s="24"/>
      <c r="M400" s="24"/>
      <c r="N400" s="24"/>
      <c r="O400" s="24"/>
      <c r="P400" s="44"/>
      <c r="Q400" s="22" t="s">
        <v>411</v>
      </c>
      <c r="R400" s="24"/>
      <c r="S400" s="24"/>
      <c r="T400" s="24"/>
      <c r="U400" s="24"/>
      <c r="V400" s="44"/>
      <c r="W400" s="22"/>
      <c r="X400" s="24"/>
      <c r="Y400" s="24"/>
      <c r="Z400" s="24"/>
      <c r="AA400" s="44"/>
      <c r="AB400" s="22"/>
      <c r="AC400" s="24"/>
      <c r="AD400" s="24"/>
      <c r="AE400" s="24"/>
      <c r="AF400" s="44"/>
      <c r="AG400" s="22"/>
      <c r="AH400" s="24"/>
      <c r="AI400" s="24"/>
      <c r="AJ400" s="24"/>
      <c r="AK400" s="44"/>
      <c r="AL400" s="22"/>
      <c r="AM400" s="24"/>
      <c r="AN400" s="24"/>
      <c r="AO400" s="24"/>
    </row>
    <row r="401">
      <c r="B401" s="42" t="s">
        <v>2905</v>
      </c>
      <c r="C401" s="43" t="s">
        <v>2906</v>
      </c>
      <c r="E401" s="24"/>
      <c r="F401" s="44"/>
      <c r="G401" s="22" t="s">
        <v>14</v>
      </c>
      <c r="H401" s="24"/>
      <c r="I401" s="24"/>
      <c r="J401" s="44"/>
      <c r="K401" s="22" t="s">
        <v>325</v>
      </c>
      <c r="L401" s="24"/>
      <c r="M401" s="24"/>
      <c r="N401" s="24"/>
      <c r="O401" s="24"/>
      <c r="P401" s="44"/>
      <c r="Q401" s="22"/>
      <c r="R401" s="24"/>
      <c r="S401" s="24"/>
      <c r="T401" s="24"/>
      <c r="U401" s="24"/>
      <c r="V401" s="44"/>
      <c r="W401" s="22"/>
      <c r="X401" s="24"/>
      <c r="Y401" s="24"/>
      <c r="Z401" s="24"/>
      <c r="AA401" s="44"/>
      <c r="AB401" s="22"/>
      <c r="AC401" s="24"/>
      <c r="AD401" s="24"/>
      <c r="AE401" s="24"/>
      <c r="AF401" s="44"/>
      <c r="AG401" s="22"/>
      <c r="AH401" s="24"/>
      <c r="AI401" s="24"/>
      <c r="AJ401" s="24"/>
      <c r="AK401" s="44"/>
      <c r="AL401" s="22"/>
      <c r="AM401" s="24"/>
      <c r="AN401" s="24"/>
      <c r="AO401" s="24"/>
    </row>
    <row r="402">
      <c r="B402" s="42" t="s">
        <v>2909</v>
      </c>
      <c r="C402" s="43" t="s">
        <v>2910</v>
      </c>
      <c r="E402" s="24"/>
      <c r="F402" s="44"/>
      <c r="G402" s="22" t="s">
        <v>14</v>
      </c>
      <c r="H402" s="24"/>
      <c r="I402" s="24"/>
      <c r="J402" s="44"/>
      <c r="K402" s="22" t="s">
        <v>619</v>
      </c>
      <c r="L402" s="30" t="str">
        <f>HYPERLINK("https://www.youtube.com/watch?v=FEHqRI1oBkA","HGB")</f>
        <v>HGB</v>
      </c>
      <c r="M402" s="30" t="str">
        <f>HYPERLINK("https://www.twitch.tv/videos/325778503","NIM")</f>
        <v>NIM</v>
      </c>
      <c r="N402" s="24"/>
      <c r="O402" s="52"/>
      <c r="P402" s="50"/>
      <c r="Q402" s="22" t="s">
        <v>318</v>
      </c>
      <c r="R402" s="24"/>
      <c r="S402" s="24"/>
      <c r="T402" s="24"/>
      <c r="U402" s="24"/>
      <c r="V402" s="44"/>
      <c r="W402" s="22" t="s">
        <v>348</v>
      </c>
      <c r="X402" s="30" t="str">
        <f>HYPERLINK("https://www.twitch.tv/videos/325778502","NIM")</f>
        <v>NIM</v>
      </c>
      <c r="Y402" s="30" t="str">
        <f>HYPERLINK("https://www.twitch.tv/videos/312738146","AWE")</f>
        <v>AWE</v>
      </c>
      <c r="Z402" s="30" t="str">
        <f>HYPERLINK("https://www.youtube.com/playlist?list=PLbVGARhZL4D1WhYUf1TuvADRTRIMHRXkG","Playlist")</f>
        <v>Playlist</v>
      </c>
      <c r="AA402" s="35"/>
      <c r="AB402" s="22"/>
      <c r="AC402" s="24"/>
      <c r="AD402" s="24"/>
      <c r="AE402" s="24"/>
      <c r="AF402" s="44"/>
      <c r="AG402" s="22"/>
      <c r="AH402" s="24"/>
      <c r="AI402" s="24"/>
      <c r="AJ402" s="24"/>
      <c r="AK402" s="44"/>
      <c r="AL402" s="22"/>
      <c r="AM402" s="24"/>
      <c r="AN402" s="24"/>
      <c r="AO402" s="24"/>
    </row>
    <row r="403">
      <c r="A403" s="41" t="s">
        <v>1293</v>
      </c>
      <c r="B403" s="42" t="s">
        <v>2927</v>
      </c>
      <c r="C403" s="43" t="s">
        <v>2928</v>
      </c>
      <c r="D403" s="22" t="s">
        <v>133</v>
      </c>
      <c r="E403" s="24"/>
      <c r="F403" s="44"/>
      <c r="G403" s="22" t="s">
        <v>14</v>
      </c>
      <c r="H403" s="24"/>
      <c r="I403" s="24"/>
      <c r="J403" s="44"/>
      <c r="K403" s="22" t="s">
        <v>212</v>
      </c>
      <c r="L403" s="24"/>
      <c r="M403" s="24"/>
      <c r="N403" s="24"/>
      <c r="O403" s="24"/>
      <c r="P403" s="44"/>
      <c r="Q403" s="22" t="s">
        <v>319</v>
      </c>
      <c r="R403" s="30" t="str">
        <f>HYPERLINK("https://www.youtube.com/watch?v=oXKmDaZ1ucg","SUN")</f>
        <v>SUN</v>
      </c>
      <c r="S403" s="24"/>
      <c r="T403" s="24"/>
      <c r="U403" s="24"/>
      <c r="V403" s="44"/>
      <c r="W403" s="22"/>
      <c r="X403" s="24"/>
      <c r="Y403" s="24"/>
      <c r="Z403" s="24"/>
      <c r="AA403" s="44"/>
      <c r="AB403" s="22"/>
      <c r="AC403" s="24"/>
      <c r="AD403" s="24"/>
      <c r="AE403" s="24"/>
      <c r="AF403" s="44"/>
      <c r="AG403" s="22"/>
      <c r="AH403" s="24"/>
      <c r="AI403" s="24"/>
      <c r="AJ403" s="24"/>
      <c r="AK403" s="44"/>
      <c r="AL403" s="22"/>
      <c r="AM403" s="24"/>
      <c r="AN403" s="24"/>
      <c r="AO403" s="24"/>
    </row>
    <row r="404">
      <c r="B404" s="42" t="s">
        <v>2936</v>
      </c>
      <c r="C404" s="43" t="s">
        <v>2938</v>
      </c>
      <c r="E404" s="24"/>
      <c r="F404" s="44"/>
      <c r="G404" s="22" t="s">
        <v>14</v>
      </c>
      <c r="H404" s="24"/>
      <c r="I404" s="24"/>
      <c r="J404" s="44"/>
      <c r="K404" s="22" t="s">
        <v>145</v>
      </c>
      <c r="L404" s="30" t="str">
        <f>HYPERLINK("https://www.youtube.com/watch?v=MNxKEbgtir8","SUN")</f>
        <v>SUN</v>
      </c>
      <c r="M404" s="24"/>
      <c r="N404" s="24"/>
      <c r="O404" s="24"/>
      <c r="P404" s="44"/>
      <c r="Q404" s="22"/>
      <c r="R404" s="24"/>
      <c r="S404" s="24"/>
      <c r="T404" s="24"/>
      <c r="U404" s="24"/>
      <c r="V404" s="44"/>
      <c r="W404" s="22"/>
      <c r="X404" s="24"/>
      <c r="Y404" s="24"/>
      <c r="Z404" s="24"/>
      <c r="AA404" s="44"/>
      <c r="AB404" s="22"/>
      <c r="AC404" s="24"/>
      <c r="AD404" s="24"/>
      <c r="AE404" s="24"/>
      <c r="AF404" s="44"/>
      <c r="AG404" s="22"/>
      <c r="AH404" s="24"/>
      <c r="AI404" s="24"/>
      <c r="AJ404" s="24"/>
      <c r="AK404" s="44"/>
      <c r="AL404" s="22"/>
      <c r="AM404" s="24"/>
      <c r="AN404" s="24"/>
      <c r="AO404" s="24"/>
    </row>
    <row r="405">
      <c r="B405" s="42" t="s">
        <v>2942</v>
      </c>
      <c r="C405" s="43" t="s">
        <v>2943</v>
      </c>
      <c r="E405" s="24"/>
      <c r="F405" s="44"/>
      <c r="G405" s="22" t="s">
        <v>14</v>
      </c>
      <c r="H405" s="24"/>
      <c r="I405" s="24"/>
      <c r="J405" s="44"/>
      <c r="K405" s="22" t="s">
        <v>1519</v>
      </c>
      <c r="L405" s="24"/>
      <c r="M405" s="24"/>
      <c r="N405" s="24"/>
      <c r="O405" s="24"/>
      <c r="P405" s="44"/>
      <c r="Q405" s="22"/>
      <c r="R405" s="24"/>
      <c r="S405" s="24"/>
      <c r="T405" s="24"/>
      <c r="U405" s="24"/>
      <c r="V405" s="44"/>
      <c r="W405" s="22"/>
      <c r="X405" s="24"/>
      <c r="Y405" s="24"/>
      <c r="Z405" s="24"/>
      <c r="AA405" s="44"/>
      <c r="AB405" s="22"/>
      <c r="AC405" s="24"/>
      <c r="AD405" s="24"/>
      <c r="AE405" s="24"/>
      <c r="AF405" s="44"/>
      <c r="AG405" s="22"/>
      <c r="AH405" s="24"/>
      <c r="AI405" s="24"/>
      <c r="AJ405" s="24"/>
      <c r="AK405" s="44"/>
      <c r="AL405" s="22"/>
      <c r="AM405" s="24"/>
      <c r="AN405" s="24"/>
      <c r="AO405" s="24"/>
    </row>
    <row r="406">
      <c r="B406" s="42" t="s">
        <v>2948</v>
      </c>
      <c r="C406" s="43" t="s">
        <v>2949</v>
      </c>
      <c r="E406" s="24"/>
      <c r="F406" s="44"/>
      <c r="G406" s="22" t="s">
        <v>14</v>
      </c>
      <c r="H406" s="24"/>
      <c r="I406" s="24"/>
      <c r="J406" s="44"/>
      <c r="K406" s="22" t="s">
        <v>145</v>
      </c>
      <c r="L406" s="24"/>
      <c r="M406" s="24"/>
      <c r="N406" s="24"/>
      <c r="O406" s="24"/>
      <c r="P406" s="44"/>
      <c r="Q406" s="22"/>
      <c r="R406" s="24"/>
      <c r="S406" s="24"/>
      <c r="T406" s="24"/>
      <c r="U406" s="24"/>
      <c r="V406" s="44"/>
      <c r="W406" s="22"/>
      <c r="X406" s="24"/>
      <c r="Y406" s="24"/>
      <c r="Z406" s="24"/>
      <c r="AA406" s="44"/>
      <c r="AB406" s="22"/>
      <c r="AC406" s="24"/>
      <c r="AD406" s="24"/>
      <c r="AE406" s="24"/>
      <c r="AF406" s="44"/>
      <c r="AG406" s="22"/>
      <c r="AH406" s="24"/>
      <c r="AI406" s="24"/>
      <c r="AJ406" s="24"/>
      <c r="AK406" s="44"/>
      <c r="AL406" s="22"/>
      <c r="AM406" s="24"/>
      <c r="AN406" s="24"/>
      <c r="AO406" s="24"/>
    </row>
    <row r="407">
      <c r="B407" s="42" t="s">
        <v>2955</v>
      </c>
      <c r="C407" s="43" t="s">
        <v>2956</v>
      </c>
      <c r="E407" s="24"/>
      <c r="F407" s="44"/>
      <c r="G407" s="22" t="s">
        <v>14</v>
      </c>
      <c r="H407" s="24"/>
      <c r="I407" s="24"/>
      <c r="J407" s="44"/>
      <c r="K407" s="22" t="s">
        <v>249</v>
      </c>
      <c r="L407" s="24"/>
      <c r="M407" s="24"/>
      <c r="N407" s="24"/>
      <c r="O407" s="24"/>
      <c r="P407" s="44"/>
      <c r="Q407" s="22" t="s">
        <v>319</v>
      </c>
      <c r="R407" s="24"/>
      <c r="S407" s="24"/>
      <c r="T407" s="24"/>
      <c r="U407" s="24"/>
      <c r="V407" s="44"/>
      <c r="W407" s="22"/>
      <c r="X407" s="24"/>
      <c r="Y407" s="24"/>
      <c r="Z407" s="24"/>
      <c r="AA407" s="44"/>
      <c r="AB407" s="22"/>
      <c r="AC407" s="24"/>
      <c r="AD407" s="24"/>
      <c r="AE407" s="24"/>
      <c r="AF407" s="44"/>
      <c r="AG407" s="22"/>
      <c r="AH407" s="24"/>
      <c r="AI407" s="24"/>
      <c r="AJ407" s="24"/>
      <c r="AK407" s="44"/>
      <c r="AL407" s="22"/>
      <c r="AM407" s="24"/>
      <c r="AN407" s="24"/>
      <c r="AO407" s="24"/>
    </row>
    <row r="408">
      <c r="A408" s="41" t="s">
        <v>1302</v>
      </c>
      <c r="B408" s="42" t="s">
        <v>2961</v>
      </c>
      <c r="C408" s="43" t="s">
        <v>2962</v>
      </c>
      <c r="D408" s="22" t="s">
        <v>133</v>
      </c>
      <c r="E408" s="24"/>
      <c r="F408" s="44"/>
      <c r="G408" s="22" t="s">
        <v>14</v>
      </c>
      <c r="H408" s="24"/>
      <c r="I408" s="24"/>
      <c r="J408" s="44"/>
      <c r="K408" s="22" t="s">
        <v>145</v>
      </c>
      <c r="L408" s="24"/>
      <c r="M408" s="24"/>
      <c r="N408" s="24"/>
      <c r="O408" s="24"/>
      <c r="P408" s="44"/>
      <c r="Q408" s="22"/>
      <c r="R408" s="24"/>
      <c r="S408" s="24"/>
      <c r="T408" s="24"/>
      <c r="U408" s="24"/>
      <c r="V408" s="44"/>
      <c r="W408" s="22"/>
      <c r="X408" s="24"/>
      <c r="Y408" s="24"/>
      <c r="Z408" s="24"/>
      <c r="AA408" s="44"/>
      <c r="AB408" s="22"/>
      <c r="AC408" s="24"/>
      <c r="AD408" s="24"/>
      <c r="AE408" s="24"/>
      <c r="AF408" s="44"/>
      <c r="AG408" s="22"/>
      <c r="AH408" s="24"/>
      <c r="AI408" s="24"/>
      <c r="AJ408" s="24"/>
      <c r="AK408" s="44"/>
      <c r="AL408" s="22"/>
      <c r="AM408" s="24"/>
      <c r="AN408" s="24"/>
      <c r="AO408" s="24"/>
    </row>
    <row r="409">
      <c r="B409" s="42" t="s">
        <v>2969</v>
      </c>
      <c r="C409" s="43" t="s">
        <v>2970</v>
      </c>
      <c r="E409" s="24"/>
      <c r="F409" s="44"/>
      <c r="G409" s="22" t="s">
        <v>14</v>
      </c>
      <c r="H409" s="24"/>
      <c r="I409" s="24"/>
      <c r="J409" s="44"/>
      <c r="K409" s="22" t="s">
        <v>212</v>
      </c>
      <c r="L409" s="24"/>
      <c r="M409" s="24"/>
      <c r="N409" s="24"/>
      <c r="O409" s="24"/>
      <c r="P409" s="44"/>
      <c r="Q409" s="22" t="s">
        <v>319</v>
      </c>
      <c r="R409" s="24"/>
      <c r="S409" s="24"/>
      <c r="T409" s="24"/>
      <c r="U409" s="24"/>
      <c r="V409" s="44"/>
      <c r="W409" s="22"/>
      <c r="X409" s="24"/>
      <c r="Y409" s="24"/>
      <c r="Z409" s="24"/>
      <c r="AA409" s="44"/>
      <c r="AB409" s="22"/>
      <c r="AC409" s="24"/>
      <c r="AD409" s="24"/>
      <c r="AE409" s="24"/>
      <c r="AF409" s="44"/>
      <c r="AG409" s="22"/>
      <c r="AH409" s="24"/>
      <c r="AI409" s="24"/>
      <c r="AJ409" s="24"/>
      <c r="AK409" s="44"/>
      <c r="AL409" s="22"/>
      <c r="AM409" s="24"/>
      <c r="AN409" s="24"/>
      <c r="AO409" s="24"/>
    </row>
    <row r="410">
      <c r="B410" s="42" t="s">
        <v>2973</v>
      </c>
      <c r="C410" s="43" t="s">
        <v>2974</v>
      </c>
      <c r="E410" s="24"/>
      <c r="F410" s="44"/>
      <c r="G410" s="22" t="s">
        <v>14</v>
      </c>
      <c r="H410" s="30" t="str">
        <f>HYPERLINK("https://www.youtube.com/watch?v=Lu9rtD_oUk0","HGB")</f>
        <v>HGB</v>
      </c>
      <c r="I410" s="24"/>
      <c r="J410" s="50"/>
      <c r="K410" s="22" t="s">
        <v>593</v>
      </c>
      <c r="L410" s="30" t="str">
        <f>HYPERLINK("https://www.youtube.com/watch?v=P8cV5Od_nrk","HGB")</f>
        <v>HGB</v>
      </c>
      <c r="M410" s="24"/>
      <c r="N410" s="24"/>
      <c r="O410" s="24"/>
      <c r="P410" s="50"/>
      <c r="Q410" s="22" t="s">
        <v>318</v>
      </c>
      <c r="R410" s="24"/>
      <c r="S410" s="24"/>
      <c r="T410" s="24"/>
      <c r="U410" s="24"/>
      <c r="V410" s="44"/>
      <c r="W410" s="22" t="s">
        <v>319</v>
      </c>
      <c r="X410" s="24"/>
      <c r="Y410" s="24"/>
      <c r="Z410" s="24"/>
      <c r="AA410" s="44"/>
      <c r="AB410" s="22" t="s">
        <v>438</v>
      </c>
      <c r="AC410" s="24"/>
      <c r="AD410" s="24"/>
      <c r="AE410" s="24"/>
      <c r="AF410" s="44"/>
      <c r="AG410" s="22"/>
      <c r="AH410" s="24"/>
      <c r="AI410" s="24"/>
      <c r="AJ410" s="24"/>
      <c r="AK410" s="44"/>
      <c r="AL410" s="22"/>
      <c r="AM410" s="24"/>
      <c r="AN410" s="24"/>
      <c r="AO410" s="24"/>
    </row>
    <row r="411">
      <c r="B411" s="42" t="s">
        <v>2982</v>
      </c>
      <c r="C411" s="43" t="s">
        <v>2983</v>
      </c>
      <c r="E411" s="24"/>
      <c r="F411" s="44"/>
      <c r="G411" s="22" t="s">
        <v>14</v>
      </c>
      <c r="H411" s="24"/>
      <c r="I411" s="24"/>
      <c r="J411" s="44"/>
      <c r="K411" s="22" t="s">
        <v>212</v>
      </c>
      <c r="L411" s="24"/>
      <c r="M411" s="24"/>
      <c r="N411" s="24"/>
      <c r="O411" s="24"/>
      <c r="P411" s="44"/>
      <c r="Q411" s="22"/>
      <c r="R411" s="24"/>
      <c r="S411" s="24"/>
      <c r="T411" s="24"/>
      <c r="U411" s="24"/>
      <c r="V411" s="44"/>
      <c r="W411" s="22"/>
      <c r="X411" s="24"/>
      <c r="Y411" s="24"/>
      <c r="Z411" s="24"/>
      <c r="AA411" s="44"/>
      <c r="AB411" s="22"/>
      <c r="AC411" s="24"/>
      <c r="AD411" s="24"/>
      <c r="AE411" s="24"/>
      <c r="AF411" s="44"/>
      <c r="AG411" s="22"/>
      <c r="AH411" s="24"/>
      <c r="AI411" s="24"/>
      <c r="AJ411" s="24"/>
      <c r="AK411" s="44"/>
      <c r="AL411" s="22"/>
      <c r="AM411" s="24"/>
      <c r="AN411" s="24"/>
      <c r="AO411" s="24"/>
    </row>
    <row r="412">
      <c r="B412" s="42" t="s">
        <v>2986</v>
      </c>
      <c r="C412" s="43" t="s">
        <v>2987</v>
      </c>
      <c r="E412" s="24"/>
      <c r="F412" s="44"/>
      <c r="G412" s="22" t="s">
        <v>14</v>
      </c>
      <c r="H412" s="24"/>
      <c r="I412" s="24"/>
      <c r="J412" s="44"/>
      <c r="K412" s="22" t="s">
        <v>249</v>
      </c>
      <c r="L412" s="24"/>
      <c r="M412" s="24"/>
      <c r="N412" s="24"/>
      <c r="O412" s="24"/>
      <c r="P412" s="44"/>
      <c r="Q412" s="22" t="s">
        <v>354</v>
      </c>
      <c r="R412" s="24"/>
      <c r="S412" s="24"/>
      <c r="T412" s="24"/>
      <c r="U412" s="24"/>
      <c r="V412" s="44"/>
      <c r="W412" s="22" t="s">
        <v>319</v>
      </c>
      <c r="X412" s="24"/>
      <c r="Y412" s="24"/>
      <c r="Z412" s="24"/>
      <c r="AA412" s="44"/>
      <c r="AB412" s="22" t="s">
        <v>318</v>
      </c>
      <c r="AC412" s="24"/>
      <c r="AD412" s="24"/>
      <c r="AE412" s="24"/>
      <c r="AF412" s="44"/>
      <c r="AG412" s="22"/>
      <c r="AH412" s="24"/>
      <c r="AI412" s="24"/>
      <c r="AJ412" s="24"/>
      <c r="AK412" s="44"/>
      <c r="AL412" s="22"/>
      <c r="AM412" s="24"/>
      <c r="AN412" s="24"/>
      <c r="AO412" s="24"/>
    </row>
    <row r="413">
      <c r="A413" s="41" t="s">
        <v>1313</v>
      </c>
      <c r="B413" s="42" t="s">
        <v>2993</v>
      </c>
      <c r="C413" s="43" t="s">
        <v>2994</v>
      </c>
      <c r="D413" s="22" t="s">
        <v>133</v>
      </c>
      <c r="E413" s="24"/>
      <c r="F413" s="44"/>
      <c r="G413" s="22" t="s">
        <v>14</v>
      </c>
      <c r="H413" s="24"/>
      <c r="I413" s="24"/>
      <c r="J413" s="44"/>
      <c r="K413" s="22" t="s">
        <v>249</v>
      </c>
      <c r="L413" s="24"/>
      <c r="M413" s="24"/>
      <c r="N413" s="24"/>
      <c r="O413" s="24"/>
      <c r="P413" s="44"/>
      <c r="Q413" s="22"/>
      <c r="R413" s="24"/>
      <c r="S413" s="24"/>
      <c r="T413" s="24"/>
      <c r="U413" s="24"/>
      <c r="V413" s="44"/>
      <c r="W413" s="22"/>
      <c r="X413" s="24"/>
      <c r="Y413" s="24"/>
      <c r="Z413" s="24"/>
      <c r="AA413" s="44"/>
      <c r="AB413" s="22"/>
      <c r="AC413" s="24"/>
      <c r="AD413" s="24"/>
      <c r="AE413" s="24"/>
      <c r="AF413" s="44"/>
      <c r="AG413" s="22"/>
      <c r="AH413" s="24"/>
      <c r="AI413" s="24"/>
      <c r="AJ413" s="24"/>
      <c r="AK413" s="44"/>
      <c r="AL413" s="22"/>
      <c r="AM413" s="24"/>
      <c r="AN413" s="24"/>
      <c r="AO413" s="24"/>
    </row>
    <row r="414">
      <c r="B414" s="42" t="s">
        <v>2999</v>
      </c>
      <c r="C414" s="43" t="s">
        <v>3000</v>
      </c>
      <c r="E414" s="24"/>
      <c r="F414" s="44"/>
      <c r="G414" s="22" t="s">
        <v>14</v>
      </c>
      <c r="H414" s="24"/>
      <c r="I414" s="24"/>
      <c r="J414" s="44"/>
      <c r="K414" s="22" t="s">
        <v>212</v>
      </c>
      <c r="L414" s="24"/>
      <c r="M414" s="24"/>
      <c r="N414" s="24"/>
      <c r="O414" s="24"/>
      <c r="P414" s="44"/>
      <c r="Q414" s="22" t="s">
        <v>307</v>
      </c>
      <c r="R414" s="24"/>
      <c r="S414" s="24"/>
      <c r="T414" s="24"/>
      <c r="U414" s="24"/>
      <c r="V414" s="44"/>
      <c r="W414" s="22"/>
      <c r="X414" s="24"/>
      <c r="Y414" s="24"/>
      <c r="Z414" s="24"/>
      <c r="AA414" s="44"/>
      <c r="AB414" s="22"/>
      <c r="AC414" s="24"/>
      <c r="AD414" s="24"/>
      <c r="AE414" s="24"/>
      <c r="AF414" s="44"/>
      <c r="AG414" s="22"/>
      <c r="AH414" s="24"/>
      <c r="AI414" s="24"/>
      <c r="AJ414" s="24"/>
      <c r="AK414" s="44"/>
      <c r="AL414" s="22"/>
      <c r="AM414" s="24"/>
      <c r="AN414" s="24"/>
      <c r="AO414" s="24"/>
    </row>
    <row r="415">
      <c r="B415" s="42" t="s">
        <v>3001</v>
      </c>
      <c r="C415" s="43" t="s">
        <v>3002</v>
      </c>
      <c r="E415" s="24"/>
      <c r="F415" s="44"/>
      <c r="G415" s="22" t="s">
        <v>14</v>
      </c>
      <c r="H415" s="24"/>
      <c r="I415" s="24"/>
      <c r="J415" s="44"/>
      <c r="K415" s="22" t="s">
        <v>212</v>
      </c>
      <c r="L415" s="24"/>
      <c r="M415" s="24"/>
      <c r="N415" s="24"/>
      <c r="O415" s="24"/>
      <c r="P415" s="44"/>
      <c r="Q415" s="22" t="s">
        <v>307</v>
      </c>
      <c r="R415" s="24"/>
      <c r="S415" s="24"/>
      <c r="T415" s="24"/>
      <c r="U415" s="24"/>
      <c r="V415" s="44"/>
      <c r="W415" s="22"/>
      <c r="X415" s="24"/>
      <c r="Y415" s="24"/>
      <c r="Z415" s="24"/>
      <c r="AA415" s="44"/>
      <c r="AB415" s="22"/>
      <c r="AC415" s="24"/>
      <c r="AD415" s="24"/>
      <c r="AE415" s="24"/>
      <c r="AF415" s="44"/>
      <c r="AG415" s="22"/>
      <c r="AH415" s="24"/>
      <c r="AI415" s="24"/>
      <c r="AJ415" s="24"/>
      <c r="AK415" s="44"/>
      <c r="AL415" s="22"/>
      <c r="AM415" s="24"/>
      <c r="AN415" s="24"/>
      <c r="AO415" s="24"/>
    </row>
    <row r="416">
      <c r="B416" s="42" t="s">
        <v>3008</v>
      </c>
      <c r="C416" s="43" t="s">
        <v>3009</v>
      </c>
      <c r="E416" s="24"/>
      <c r="F416" s="44"/>
      <c r="G416" s="22" t="s">
        <v>14</v>
      </c>
      <c r="H416" s="24"/>
      <c r="I416" s="24"/>
      <c r="J416" s="44"/>
      <c r="K416" s="22" t="s">
        <v>3011</v>
      </c>
      <c r="L416" s="81" t="str">
        <f>HYPERLINK("https://www.twitch.tv/videos/314277473","AWE")</f>
        <v>AWE</v>
      </c>
      <c r="M416" s="30" t="str">
        <f>HYPERLINK("https://www.youtube.com/playlist?list=PLbVGARhZL4D1ZWmqF3v9eGAHK0vExbMbw","Playlist")</f>
        <v>Playlist</v>
      </c>
      <c r="O416" s="52"/>
      <c r="P416" s="50"/>
      <c r="Q416" s="22" t="s">
        <v>319</v>
      </c>
      <c r="R416" s="24"/>
      <c r="S416" s="24"/>
      <c r="T416" s="24"/>
      <c r="U416" s="24"/>
      <c r="V416" s="44"/>
      <c r="W416" s="22" t="s">
        <v>353</v>
      </c>
      <c r="X416" s="24"/>
      <c r="Y416" s="24"/>
      <c r="Z416" s="24"/>
      <c r="AA416" s="44"/>
      <c r="AB416" s="22"/>
      <c r="AC416" s="24"/>
      <c r="AD416" s="24"/>
      <c r="AE416" s="24"/>
      <c r="AF416" s="44"/>
      <c r="AG416" s="22"/>
      <c r="AH416" s="24"/>
      <c r="AI416" s="24"/>
      <c r="AJ416" s="24"/>
      <c r="AK416" s="44"/>
      <c r="AL416" s="22"/>
      <c r="AM416" s="24"/>
      <c r="AN416" s="24"/>
      <c r="AO416" s="24"/>
    </row>
    <row r="417">
      <c r="B417" s="42" t="s">
        <v>3023</v>
      </c>
      <c r="C417" s="43" t="s">
        <v>3025</v>
      </c>
      <c r="E417" s="24"/>
      <c r="F417" s="44"/>
      <c r="G417" s="22" t="s">
        <v>14</v>
      </c>
      <c r="H417" s="24"/>
      <c r="I417" s="24"/>
      <c r="J417" s="44"/>
      <c r="K417" s="22" t="s">
        <v>249</v>
      </c>
      <c r="L417" s="24"/>
      <c r="M417" s="24"/>
      <c r="N417" s="24"/>
      <c r="O417" s="24"/>
      <c r="P417" s="44"/>
      <c r="Q417" s="22" t="s">
        <v>354</v>
      </c>
      <c r="R417" s="24"/>
      <c r="S417" s="24"/>
      <c r="T417" s="24"/>
      <c r="U417" s="24"/>
      <c r="V417" s="44"/>
      <c r="W417" s="22"/>
      <c r="X417" s="24"/>
      <c r="Y417" s="24"/>
      <c r="Z417" s="24"/>
      <c r="AA417" s="44"/>
      <c r="AB417" s="22"/>
      <c r="AC417" s="24"/>
      <c r="AD417" s="24"/>
      <c r="AE417" s="24"/>
      <c r="AF417" s="44"/>
      <c r="AG417" s="22"/>
      <c r="AH417" s="24"/>
      <c r="AI417" s="24"/>
      <c r="AJ417" s="24"/>
      <c r="AK417" s="44"/>
      <c r="AL417" s="22"/>
      <c r="AM417" s="24"/>
      <c r="AN417" s="24"/>
      <c r="AO417" s="24"/>
    </row>
    <row r="418">
      <c r="A418" s="41" t="s">
        <v>1327</v>
      </c>
      <c r="B418" s="42" t="s">
        <v>3028</v>
      </c>
      <c r="C418" s="43" t="s">
        <v>3029</v>
      </c>
      <c r="D418" s="22" t="s">
        <v>133</v>
      </c>
      <c r="E418" s="24"/>
      <c r="F418" s="44"/>
      <c r="G418" s="22" t="s">
        <v>14</v>
      </c>
      <c r="H418" s="24"/>
      <c r="I418" s="24"/>
      <c r="J418" s="44"/>
      <c r="K418" s="22" t="s">
        <v>249</v>
      </c>
      <c r="L418" s="24"/>
      <c r="M418" s="24"/>
      <c r="N418" s="24"/>
      <c r="O418" s="24"/>
      <c r="P418" s="44"/>
      <c r="Q418" s="22" t="s">
        <v>318</v>
      </c>
      <c r="R418" s="24"/>
      <c r="S418" s="24"/>
      <c r="T418" s="24"/>
      <c r="U418" s="24"/>
      <c r="V418" s="44"/>
      <c r="W418" s="22" t="s">
        <v>319</v>
      </c>
      <c r="X418" s="24"/>
      <c r="Y418" s="24"/>
      <c r="Z418" s="24"/>
      <c r="AA418" s="44"/>
      <c r="AB418" s="22"/>
      <c r="AC418" s="24"/>
      <c r="AD418" s="24"/>
      <c r="AE418" s="24"/>
      <c r="AF418" s="44"/>
      <c r="AG418" s="22"/>
      <c r="AH418" s="24"/>
      <c r="AI418" s="24"/>
      <c r="AJ418" s="24"/>
      <c r="AK418" s="44"/>
      <c r="AL418" s="22"/>
      <c r="AM418" s="24"/>
      <c r="AN418" s="24"/>
      <c r="AO418" s="24"/>
    </row>
    <row r="419">
      <c r="B419" s="42" t="s">
        <v>3030</v>
      </c>
      <c r="C419" s="43" t="s">
        <v>3031</v>
      </c>
      <c r="E419" s="24"/>
      <c r="F419" s="44"/>
      <c r="G419" s="22" t="s">
        <v>14</v>
      </c>
      <c r="H419" s="24"/>
      <c r="I419" s="24"/>
      <c r="J419" s="44"/>
      <c r="K419" s="22" t="s">
        <v>325</v>
      </c>
      <c r="L419" s="24"/>
      <c r="M419" s="24"/>
      <c r="N419" s="24"/>
      <c r="O419" s="24"/>
      <c r="P419" s="44"/>
      <c r="Q419" s="22" t="s">
        <v>348</v>
      </c>
      <c r="R419" s="24"/>
      <c r="S419" s="24"/>
      <c r="T419" s="24"/>
      <c r="U419" s="24"/>
      <c r="V419" s="44"/>
      <c r="W419" s="22"/>
      <c r="X419" s="24"/>
      <c r="Y419" s="24"/>
      <c r="Z419" s="24"/>
      <c r="AA419" s="44"/>
      <c r="AB419" s="22"/>
      <c r="AC419" s="24"/>
      <c r="AD419" s="24"/>
      <c r="AE419" s="24"/>
      <c r="AF419" s="44"/>
      <c r="AG419" s="22"/>
      <c r="AH419" s="24"/>
      <c r="AI419" s="24"/>
      <c r="AJ419" s="24"/>
      <c r="AK419" s="44"/>
      <c r="AL419" s="22"/>
      <c r="AM419" s="24"/>
      <c r="AN419" s="24"/>
      <c r="AO419" s="24"/>
    </row>
    <row r="420">
      <c r="B420" s="42" t="s">
        <v>3035</v>
      </c>
      <c r="C420" s="43" t="s">
        <v>3037</v>
      </c>
      <c r="E420" s="24"/>
      <c r="F420" s="44"/>
      <c r="G420" s="22" t="s">
        <v>14</v>
      </c>
      <c r="H420" s="24"/>
      <c r="I420" s="24"/>
      <c r="J420" s="44"/>
      <c r="K420" s="22" t="s">
        <v>423</v>
      </c>
      <c r="L420" s="24"/>
      <c r="M420" s="24"/>
      <c r="N420" s="24"/>
      <c r="O420" s="24"/>
      <c r="P420" s="44"/>
      <c r="Q420" s="22"/>
      <c r="R420" s="24"/>
      <c r="S420" s="24"/>
      <c r="T420" s="24"/>
      <c r="U420" s="24"/>
      <c r="V420" s="44"/>
      <c r="W420" s="22"/>
      <c r="X420" s="24"/>
      <c r="Y420" s="24"/>
      <c r="Z420" s="24"/>
      <c r="AA420" s="44"/>
      <c r="AB420" s="22"/>
      <c r="AC420" s="24"/>
      <c r="AD420" s="24"/>
      <c r="AE420" s="24"/>
      <c r="AF420" s="44"/>
      <c r="AG420" s="22"/>
      <c r="AH420" s="24"/>
      <c r="AI420" s="24"/>
      <c r="AJ420" s="24"/>
      <c r="AK420" s="44"/>
      <c r="AL420" s="22"/>
      <c r="AM420" s="24"/>
      <c r="AN420" s="24"/>
      <c r="AO420" s="24"/>
    </row>
    <row r="421">
      <c r="B421" s="42" t="s">
        <v>3040</v>
      </c>
      <c r="C421" s="43" t="s">
        <v>3041</v>
      </c>
      <c r="E421" s="24"/>
      <c r="F421" s="44"/>
      <c r="G421" s="22" t="s">
        <v>14</v>
      </c>
      <c r="H421" s="24"/>
      <c r="I421" s="24"/>
      <c r="J421" s="44"/>
      <c r="K421" s="22" t="s">
        <v>556</v>
      </c>
      <c r="L421" s="30" t="str">
        <f>HYPERLINK("https://www.twitch.tv/videos/336783016","NIM")</f>
        <v>NIM</v>
      </c>
      <c r="M421" s="24"/>
      <c r="N421" s="24"/>
      <c r="O421" s="24"/>
      <c r="P421" s="44"/>
      <c r="Q421" s="22" t="s">
        <v>438</v>
      </c>
      <c r="R421" s="24"/>
      <c r="S421" s="24"/>
      <c r="T421" s="24"/>
      <c r="U421" s="24"/>
      <c r="V421" s="44"/>
      <c r="W421" s="22" t="s">
        <v>348</v>
      </c>
      <c r="X421" s="30" t="str">
        <f>HYPERLINK("https://www.twitch.tv/videos/336819487","NIM")</f>
        <v>NIM</v>
      </c>
      <c r="Y421" s="24"/>
      <c r="Z421" s="24"/>
      <c r="AA421" s="44"/>
      <c r="AB421" s="22"/>
      <c r="AC421" s="24"/>
      <c r="AD421" s="24"/>
      <c r="AE421" s="24"/>
      <c r="AF421" s="44"/>
      <c r="AG421" s="22"/>
      <c r="AH421" s="24"/>
      <c r="AI421" s="24"/>
      <c r="AJ421" s="24"/>
      <c r="AK421" s="44"/>
      <c r="AL421" s="22"/>
      <c r="AM421" s="24"/>
      <c r="AN421" s="24"/>
      <c r="AO421" s="24"/>
    </row>
    <row r="422">
      <c r="B422" s="42" t="s">
        <v>3044</v>
      </c>
      <c r="C422" s="43" t="s">
        <v>3045</v>
      </c>
      <c r="E422" s="24"/>
      <c r="F422" s="44"/>
      <c r="G422" s="22" t="s">
        <v>14</v>
      </c>
      <c r="H422" s="24"/>
      <c r="I422" s="24"/>
      <c r="J422" s="44"/>
      <c r="K422" s="22" t="s">
        <v>423</v>
      </c>
      <c r="L422" s="30" t="str">
        <f>HYPERLINK("https://www.twitch.tv/videos/336819488","NIM")</f>
        <v>NIM</v>
      </c>
      <c r="M422" s="24"/>
      <c r="N422" s="24"/>
      <c r="O422" s="24"/>
      <c r="P422" s="44"/>
      <c r="Q422" s="22" t="s">
        <v>319</v>
      </c>
      <c r="R422" s="24"/>
      <c r="S422" s="24"/>
      <c r="T422" s="24"/>
      <c r="U422" s="24"/>
      <c r="V422" s="44"/>
      <c r="W422" s="22"/>
      <c r="X422" s="24"/>
      <c r="Y422" s="24"/>
      <c r="Z422" s="24"/>
      <c r="AA422" s="44"/>
      <c r="AB422" s="22"/>
      <c r="AC422" s="24"/>
      <c r="AD422" s="24"/>
      <c r="AE422" s="24"/>
      <c r="AF422" s="44"/>
      <c r="AG422" s="22"/>
      <c r="AH422" s="24"/>
      <c r="AI422" s="24"/>
      <c r="AJ422" s="24"/>
      <c r="AK422" s="44"/>
      <c r="AL422" s="22"/>
      <c r="AM422" s="24"/>
      <c r="AN422" s="24"/>
      <c r="AO422" s="24"/>
    </row>
    <row r="423">
      <c r="A423" s="41" t="s">
        <v>1338</v>
      </c>
      <c r="B423" s="42" t="s">
        <v>3050</v>
      </c>
      <c r="C423" s="43" t="s">
        <v>3051</v>
      </c>
      <c r="D423" s="22" t="s">
        <v>133</v>
      </c>
      <c r="E423" s="24"/>
      <c r="F423" s="44"/>
      <c r="G423" s="22" t="s">
        <v>14</v>
      </c>
      <c r="H423" s="24"/>
      <c r="I423" s="24"/>
      <c r="J423" s="44"/>
      <c r="K423" s="22" t="s">
        <v>212</v>
      </c>
      <c r="L423" s="24"/>
      <c r="M423" s="24"/>
      <c r="N423" s="24"/>
      <c r="O423" s="24"/>
      <c r="P423" s="44"/>
      <c r="Q423" s="22" t="s">
        <v>319</v>
      </c>
      <c r="R423" s="24"/>
      <c r="S423" s="24"/>
      <c r="T423" s="24"/>
      <c r="U423" s="24"/>
      <c r="V423" s="44"/>
      <c r="W423" s="22"/>
      <c r="X423" s="24"/>
      <c r="Y423" s="24"/>
      <c r="Z423" s="24"/>
      <c r="AA423" s="44"/>
      <c r="AB423" s="22"/>
      <c r="AC423" s="24"/>
      <c r="AD423" s="24"/>
      <c r="AE423" s="24"/>
      <c r="AF423" s="44"/>
      <c r="AG423" s="22"/>
      <c r="AH423" s="24"/>
      <c r="AI423" s="24"/>
      <c r="AJ423" s="24"/>
      <c r="AK423" s="44"/>
      <c r="AL423" s="22"/>
      <c r="AM423" s="24"/>
      <c r="AN423" s="24"/>
      <c r="AO423" s="24"/>
    </row>
    <row r="424">
      <c r="B424" s="42" t="s">
        <v>3052</v>
      </c>
      <c r="C424" s="43" t="s">
        <v>3053</v>
      </c>
      <c r="E424" s="24"/>
      <c r="F424" s="44"/>
      <c r="G424" s="22" t="s">
        <v>14</v>
      </c>
      <c r="H424" s="24"/>
      <c r="I424" s="24"/>
      <c r="J424" s="44"/>
      <c r="K424" s="22" t="s">
        <v>423</v>
      </c>
      <c r="L424" s="24"/>
      <c r="M424" s="24"/>
      <c r="N424" s="24"/>
      <c r="O424" s="24"/>
      <c r="P424" s="44"/>
      <c r="Q424" s="22" t="s">
        <v>353</v>
      </c>
      <c r="R424" s="24"/>
      <c r="S424" s="24"/>
      <c r="T424" s="24"/>
      <c r="U424" s="24"/>
      <c r="V424" s="44"/>
      <c r="W424" s="22"/>
      <c r="X424" s="24"/>
      <c r="Y424" s="24"/>
      <c r="Z424" s="24"/>
      <c r="AA424" s="44"/>
      <c r="AB424" s="22"/>
      <c r="AC424" s="24"/>
      <c r="AD424" s="24"/>
      <c r="AE424" s="24"/>
      <c r="AF424" s="44"/>
      <c r="AG424" s="22"/>
      <c r="AH424" s="24"/>
      <c r="AI424" s="24"/>
      <c r="AJ424" s="24"/>
      <c r="AK424" s="44"/>
      <c r="AL424" s="22"/>
      <c r="AM424" s="24"/>
      <c r="AN424" s="24"/>
      <c r="AO424" s="24"/>
    </row>
    <row r="425">
      <c r="B425" s="42" t="s">
        <v>3054</v>
      </c>
      <c r="C425" s="43" t="s">
        <v>3055</v>
      </c>
      <c r="E425" s="24"/>
      <c r="F425" s="44"/>
      <c r="G425" s="22" t="s">
        <v>14</v>
      </c>
      <c r="H425" s="24"/>
      <c r="I425" s="24"/>
      <c r="J425" s="44"/>
      <c r="K425" s="22" t="s">
        <v>249</v>
      </c>
      <c r="L425" s="30" t="str">
        <f>HYPERLINK("https://www.youtube.com/watch?v=ZbmaLWDeZiA","HGB")</f>
        <v>HGB</v>
      </c>
      <c r="M425" s="30" t="str">
        <f>HYPERLINK("https://www.twitch.tv/videos/339804134","NIM")</f>
        <v>NIM</v>
      </c>
      <c r="N425" s="24"/>
      <c r="O425" s="24"/>
      <c r="P425" s="44"/>
      <c r="Q425" s="22" t="s">
        <v>318</v>
      </c>
      <c r="R425" s="24"/>
      <c r="S425" s="24"/>
      <c r="T425" s="24"/>
      <c r="U425" s="24"/>
      <c r="V425" s="44"/>
      <c r="W425" s="22" t="s">
        <v>319</v>
      </c>
      <c r="X425" s="24"/>
      <c r="Y425" s="24"/>
      <c r="Z425" s="24"/>
      <c r="AA425" s="44"/>
      <c r="AB425" s="22"/>
      <c r="AC425" s="24"/>
      <c r="AD425" s="24"/>
      <c r="AE425" s="24"/>
      <c r="AF425" s="44"/>
      <c r="AG425" s="22"/>
      <c r="AH425" s="24"/>
      <c r="AI425" s="24"/>
      <c r="AJ425" s="24"/>
      <c r="AK425" s="44"/>
      <c r="AL425" s="22"/>
      <c r="AM425" s="24"/>
      <c r="AN425" s="24"/>
      <c r="AO425" s="24"/>
    </row>
    <row r="426">
      <c r="B426" s="42" t="s">
        <v>3060</v>
      </c>
      <c r="C426" s="43" t="s">
        <v>3061</v>
      </c>
      <c r="E426" s="24"/>
      <c r="F426" s="44"/>
      <c r="G426" s="22" t="s">
        <v>14</v>
      </c>
      <c r="H426" s="24"/>
      <c r="I426" s="24"/>
      <c r="J426" s="44"/>
      <c r="K426" s="22" t="s">
        <v>212</v>
      </c>
      <c r="L426" s="24"/>
      <c r="M426" s="24"/>
      <c r="N426" s="24"/>
      <c r="O426" s="24"/>
      <c r="P426" s="44"/>
      <c r="Q426" s="22" t="s">
        <v>307</v>
      </c>
      <c r="R426" s="30" t="str">
        <f>HYPERLINK("https://www.youtube.com/watch?v=tNCbfkRxvTU","HGB")</f>
        <v>HGB</v>
      </c>
      <c r="S426" s="52"/>
      <c r="T426" s="24"/>
      <c r="U426" s="24"/>
      <c r="V426" s="44"/>
      <c r="W426" s="22"/>
      <c r="X426" s="24"/>
      <c r="Y426" s="24"/>
      <c r="Z426" s="24"/>
      <c r="AA426" s="44"/>
      <c r="AB426" s="22"/>
      <c r="AC426" s="24"/>
      <c r="AD426" s="24"/>
      <c r="AE426" s="24"/>
      <c r="AF426" s="44"/>
      <c r="AG426" s="22"/>
      <c r="AH426" s="24"/>
      <c r="AI426" s="24"/>
      <c r="AJ426" s="24"/>
      <c r="AK426" s="44"/>
      <c r="AL426" s="22"/>
      <c r="AM426" s="24"/>
      <c r="AN426" s="24"/>
      <c r="AO426" s="24"/>
    </row>
    <row r="427">
      <c r="B427" s="42" t="s">
        <v>3062</v>
      </c>
      <c r="C427" s="43" t="s">
        <v>3063</v>
      </c>
      <c r="E427" s="24"/>
      <c r="F427" s="44"/>
      <c r="G427" s="22" t="s">
        <v>14</v>
      </c>
      <c r="H427" s="30" t="str">
        <f>HYPERLINK("https://www.youtube.com/watch?v=7XfDs2qi5mQ","HGB")</f>
        <v>HGB</v>
      </c>
      <c r="I427" s="24"/>
      <c r="J427" s="50"/>
      <c r="K427" s="22" t="s">
        <v>249</v>
      </c>
      <c r="L427" s="24"/>
      <c r="M427" s="24"/>
      <c r="N427" s="24"/>
      <c r="O427" s="24"/>
      <c r="P427" s="44"/>
      <c r="Q427" s="22" t="s">
        <v>319</v>
      </c>
      <c r="R427" s="24"/>
      <c r="S427" s="24"/>
      <c r="T427" s="24"/>
      <c r="U427" s="24"/>
      <c r="V427" s="44"/>
      <c r="W427" s="22"/>
      <c r="X427" s="24"/>
      <c r="Y427" s="24"/>
      <c r="Z427" s="24"/>
      <c r="AA427" s="44"/>
      <c r="AB427" s="22"/>
      <c r="AC427" s="24"/>
      <c r="AD427" s="24"/>
      <c r="AE427" s="24"/>
      <c r="AF427" s="44"/>
      <c r="AG427" s="22"/>
      <c r="AH427" s="24"/>
      <c r="AI427" s="24"/>
      <c r="AJ427" s="24"/>
      <c r="AK427" s="44"/>
      <c r="AL427" s="22"/>
      <c r="AM427" s="24"/>
      <c r="AN427" s="24"/>
      <c r="AO427" s="24"/>
    </row>
    <row r="428">
      <c r="A428" s="41" t="s">
        <v>1347</v>
      </c>
      <c r="B428" s="42" t="s">
        <v>3065</v>
      </c>
      <c r="C428" s="43" t="s">
        <v>3067</v>
      </c>
      <c r="D428" s="22" t="s">
        <v>133</v>
      </c>
      <c r="E428" s="24"/>
      <c r="F428" s="44"/>
      <c r="G428" s="22" t="s">
        <v>14</v>
      </c>
      <c r="H428" s="24"/>
      <c r="I428" s="24"/>
      <c r="J428" s="44"/>
      <c r="K428" s="22" t="s">
        <v>249</v>
      </c>
      <c r="L428" s="30" t="str">
        <f>HYPERLINK("https://www.youtube.com/watch?v=gL5QdRYHI9U","HGB")</f>
        <v>HGB</v>
      </c>
      <c r="M428" s="52"/>
      <c r="N428" s="24"/>
      <c r="O428" s="24"/>
      <c r="P428" s="44"/>
      <c r="Q428" s="22" t="s">
        <v>353</v>
      </c>
      <c r="R428" s="24"/>
      <c r="S428" s="24"/>
      <c r="T428" s="24"/>
      <c r="U428" s="24"/>
      <c r="V428" s="44"/>
      <c r="W428" s="22"/>
      <c r="X428" s="24"/>
      <c r="Y428" s="24"/>
      <c r="Z428" s="24"/>
      <c r="AA428" s="44"/>
      <c r="AB428" s="22"/>
      <c r="AC428" s="24"/>
      <c r="AD428" s="24"/>
      <c r="AE428" s="24"/>
      <c r="AF428" s="44"/>
      <c r="AG428" s="22"/>
      <c r="AH428" s="24"/>
      <c r="AI428" s="24"/>
      <c r="AJ428" s="24"/>
      <c r="AK428" s="44"/>
      <c r="AL428" s="22"/>
      <c r="AM428" s="24"/>
      <c r="AN428" s="24"/>
      <c r="AO428" s="24"/>
    </row>
    <row r="429">
      <c r="B429" s="42" t="s">
        <v>3068</v>
      </c>
      <c r="C429" s="43" t="s">
        <v>3069</v>
      </c>
      <c r="E429" s="24"/>
      <c r="F429" s="44"/>
      <c r="G429" s="22" t="s">
        <v>14</v>
      </c>
      <c r="H429" s="24"/>
      <c r="I429" s="24"/>
      <c r="J429" s="44"/>
      <c r="K429" s="22" t="s">
        <v>325</v>
      </c>
      <c r="L429" s="24"/>
      <c r="M429" s="24"/>
      <c r="N429" s="24"/>
      <c r="O429" s="24"/>
      <c r="P429" s="44"/>
      <c r="Q429" s="22"/>
      <c r="R429" s="24"/>
      <c r="S429" s="24"/>
      <c r="T429" s="24"/>
      <c r="U429" s="24"/>
      <c r="V429" s="44"/>
      <c r="W429" s="22"/>
      <c r="X429" s="24"/>
      <c r="Y429" s="24"/>
      <c r="Z429" s="24"/>
      <c r="AA429" s="44"/>
      <c r="AB429" s="22"/>
      <c r="AC429" s="24"/>
      <c r="AD429" s="24"/>
      <c r="AE429" s="24"/>
      <c r="AF429" s="44"/>
      <c r="AG429" s="22"/>
      <c r="AH429" s="24"/>
      <c r="AI429" s="24"/>
      <c r="AJ429" s="24"/>
      <c r="AK429" s="44"/>
      <c r="AL429" s="22"/>
      <c r="AM429" s="24"/>
      <c r="AN429" s="24"/>
      <c r="AO429" s="24"/>
    </row>
    <row r="430">
      <c r="B430" s="42" t="s">
        <v>3070</v>
      </c>
      <c r="C430" s="43" t="s">
        <v>3071</v>
      </c>
      <c r="E430" s="24"/>
      <c r="F430" s="44"/>
      <c r="G430" s="22" t="s">
        <v>14</v>
      </c>
      <c r="H430" s="24"/>
      <c r="I430" s="24"/>
      <c r="J430" s="44"/>
      <c r="K430" s="22" t="s">
        <v>249</v>
      </c>
      <c r="L430" s="24"/>
      <c r="M430" s="24"/>
      <c r="N430" s="24"/>
      <c r="O430" s="24"/>
      <c r="P430" s="44"/>
      <c r="Q430" s="22"/>
      <c r="R430" s="24"/>
      <c r="S430" s="24"/>
      <c r="T430" s="24"/>
      <c r="U430" s="24"/>
      <c r="V430" s="44"/>
      <c r="W430" s="22"/>
      <c r="X430" s="24"/>
      <c r="Y430" s="24"/>
      <c r="Z430" s="24"/>
      <c r="AA430" s="44"/>
      <c r="AB430" s="22"/>
      <c r="AC430" s="24"/>
      <c r="AD430" s="24"/>
      <c r="AE430" s="24"/>
      <c r="AF430" s="44"/>
      <c r="AG430" s="22"/>
      <c r="AH430" s="24"/>
      <c r="AI430" s="24"/>
      <c r="AJ430" s="24"/>
      <c r="AK430" s="44"/>
      <c r="AL430" s="22"/>
      <c r="AM430" s="24"/>
      <c r="AN430" s="24"/>
      <c r="AO430" s="24"/>
    </row>
    <row r="431">
      <c r="B431" s="42" t="s">
        <v>3074</v>
      </c>
      <c r="C431" s="43" t="s">
        <v>3075</v>
      </c>
      <c r="E431" s="24"/>
      <c r="F431" s="44"/>
      <c r="G431" s="22" t="s">
        <v>14</v>
      </c>
      <c r="H431" s="24"/>
      <c r="I431" s="24"/>
      <c r="J431" s="44"/>
      <c r="K431" s="22" t="s">
        <v>145</v>
      </c>
      <c r="L431" s="24"/>
      <c r="M431" s="24"/>
      <c r="N431" s="24"/>
      <c r="O431" s="24"/>
      <c r="P431" s="44"/>
      <c r="Q431" s="22"/>
      <c r="R431" s="24"/>
      <c r="S431" s="24"/>
      <c r="T431" s="24"/>
      <c r="U431" s="24"/>
      <c r="V431" s="44"/>
      <c r="W431" s="22"/>
      <c r="X431" s="24"/>
      <c r="Y431" s="24"/>
      <c r="Z431" s="24"/>
      <c r="AA431" s="44"/>
      <c r="AB431" s="22"/>
      <c r="AC431" s="24"/>
      <c r="AD431" s="24"/>
      <c r="AE431" s="24"/>
      <c r="AF431" s="44"/>
      <c r="AG431" s="22"/>
      <c r="AH431" s="24"/>
      <c r="AI431" s="24"/>
      <c r="AJ431" s="24"/>
      <c r="AK431" s="44"/>
      <c r="AL431" s="22"/>
      <c r="AM431" s="24"/>
      <c r="AN431" s="24"/>
      <c r="AO431" s="24"/>
    </row>
    <row r="432">
      <c r="B432" s="42" t="s">
        <v>3078</v>
      </c>
      <c r="C432" s="43" t="s">
        <v>3080</v>
      </c>
      <c r="E432" s="24"/>
      <c r="F432" s="44"/>
      <c r="G432" s="22" t="s">
        <v>14</v>
      </c>
      <c r="H432" s="24"/>
      <c r="I432" s="24"/>
      <c r="J432" s="44"/>
      <c r="K432" s="22" t="s">
        <v>420</v>
      </c>
      <c r="L432" s="24"/>
      <c r="M432" s="24"/>
      <c r="N432" s="24"/>
      <c r="O432" s="24"/>
      <c r="P432" s="44"/>
      <c r="Q432" s="22"/>
      <c r="R432" s="24"/>
      <c r="S432" s="24"/>
      <c r="T432" s="24"/>
      <c r="U432" s="24"/>
      <c r="V432" s="44"/>
      <c r="W432" s="22"/>
      <c r="X432" s="24"/>
      <c r="Y432" s="24"/>
      <c r="Z432" s="24"/>
      <c r="AA432" s="44"/>
      <c r="AB432" s="22"/>
      <c r="AC432" s="24"/>
      <c r="AD432" s="24"/>
      <c r="AE432" s="24"/>
      <c r="AF432" s="44"/>
      <c r="AG432" s="22"/>
      <c r="AH432" s="24"/>
      <c r="AI432" s="24"/>
      <c r="AJ432" s="24"/>
      <c r="AK432" s="44"/>
      <c r="AL432" s="22"/>
      <c r="AM432" s="24"/>
      <c r="AN432" s="24"/>
      <c r="AO432" s="24"/>
    </row>
    <row r="433">
      <c r="A433" s="41" t="s">
        <v>1358</v>
      </c>
      <c r="B433" s="42" t="s">
        <v>3096</v>
      </c>
      <c r="C433" s="43" t="s">
        <v>3098</v>
      </c>
      <c r="D433" s="22" t="s">
        <v>133</v>
      </c>
      <c r="E433" s="24"/>
      <c r="F433" s="44"/>
      <c r="G433" s="22" t="s">
        <v>14</v>
      </c>
      <c r="H433" s="24"/>
      <c r="I433" s="24"/>
      <c r="J433" s="44"/>
      <c r="K433" s="22" t="s">
        <v>249</v>
      </c>
      <c r="L433" s="24"/>
      <c r="M433" s="24"/>
      <c r="N433" s="24"/>
      <c r="O433" s="24"/>
      <c r="P433" s="44"/>
      <c r="Q433" s="22" t="s">
        <v>353</v>
      </c>
      <c r="R433" s="24"/>
      <c r="S433" s="24"/>
      <c r="T433" s="24"/>
      <c r="U433" s="24"/>
      <c r="V433" s="44"/>
      <c r="W433" s="22"/>
      <c r="X433" s="24"/>
      <c r="Y433" s="24"/>
      <c r="Z433" s="24"/>
      <c r="AA433" s="44"/>
      <c r="AB433" s="22"/>
      <c r="AC433" s="24"/>
      <c r="AD433" s="24"/>
      <c r="AE433" s="24"/>
      <c r="AF433" s="44"/>
      <c r="AG433" s="22"/>
      <c r="AH433" s="24"/>
      <c r="AI433" s="24"/>
      <c r="AJ433" s="24"/>
      <c r="AK433" s="44"/>
      <c r="AL433" s="22"/>
      <c r="AM433" s="24"/>
      <c r="AN433" s="24"/>
      <c r="AO433" s="24"/>
    </row>
    <row r="434">
      <c r="B434" s="42" t="s">
        <v>3114</v>
      </c>
      <c r="C434" s="43" t="s">
        <v>3115</v>
      </c>
      <c r="E434" s="24"/>
      <c r="F434" s="44"/>
      <c r="G434" s="22" t="s">
        <v>14</v>
      </c>
      <c r="H434" s="24"/>
      <c r="I434" s="24"/>
      <c r="J434" s="44"/>
      <c r="K434" s="22" t="s">
        <v>249</v>
      </c>
      <c r="L434" s="24"/>
      <c r="M434" s="24"/>
      <c r="N434" s="24"/>
      <c r="O434" s="24"/>
      <c r="P434" s="44"/>
      <c r="Q434" s="22" t="s">
        <v>319</v>
      </c>
      <c r="R434" s="24"/>
      <c r="S434" s="24"/>
      <c r="T434" s="24"/>
      <c r="U434" s="24"/>
      <c r="V434" s="44"/>
      <c r="W434" s="22" t="s">
        <v>353</v>
      </c>
      <c r="X434" s="24"/>
      <c r="Y434" s="24"/>
      <c r="Z434" s="24"/>
      <c r="AA434" s="44"/>
      <c r="AB434" s="22"/>
      <c r="AC434" s="24"/>
      <c r="AD434" s="24"/>
      <c r="AE434" s="24"/>
      <c r="AF434" s="44"/>
      <c r="AG434" s="22"/>
      <c r="AH434" s="24"/>
      <c r="AI434" s="24"/>
      <c r="AJ434" s="24"/>
      <c r="AK434" s="44"/>
      <c r="AL434" s="22"/>
      <c r="AM434" s="24"/>
      <c r="AN434" s="24"/>
      <c r="AO434" s="24"/>
    </row>
    <row r="435">
      <c r="B435" s="42" t="s">
        <v>3134</v>
      </c>
      <c r="C435" s="43" t="s">
        <v>3135</v>
      </c>
      <c r="E435" s="24"/>
      <c r="F435" s="44"/>
      <c r="G435" s="22" t="s">
        <v>14</v>
      </c>
      <c r="H435" s="24"/>
      <c r="I435" s="24"/>
      <c r="J435" s="44"/>
      <c r="K435" s="22" t="s">
        <v>249</v>
      </c>
      <c r="L435" s="24"/>
      <c r="M435" s="24"/>
      <c r="N435" s="24"/>
      <c r="O435" s="24"/>
      <c r="P435" s="44"/>
      <c r="Q435" s="22" t="s">
        <v>353</v>
      </c>
      <c r="R435" s="24"/>
      <c r="S435" s="24"/>
      <c r="T435" s="24"/>
      <c r="U435" s="24"/>
      <c r="V435" s="44"/>
      <c r="W435" s="22"/>
      <c r="X435" s="24"/>
      <c r="Y435" s="24"/>
      <c r="Z435" s="24"/>
      <c r="AA435" s="44"/>
      <c r="AB435" s="22"/>
      <c r="AC435" s="24"/>
      <c r="AD435" s="24"/>
      <c r="AE435" s="24"/>
      <c r="AF435" s="44"/>
      <c r="AG435" s="22"/>
      <c r="AH435" s="24"/>
      <c r="AI435" s="24"/>
      <c r="AJ435" s="24"/>
      <c r="AK435" s="44"/>
      <c r="AL435" s="22"/>
      <c r="AM435" s="24"/>
      <c r="AN435" s="24"/>
      <c r="AO435" s="24"/>
    </row>
    <row r="436">
      <c r="B436" s="42" t="s">
        <v>3151</v>
      </c>
      <c r="C436" s="43" t="s">
        <v>3153</v>
      </c>
      <c r="E436" s="24"/>
      <c r="F436" s="44"/>
      <c r="G436" s="22" t="s">
        <v>14</v>
      </c>
      <c r="H436" s="24"/>
      <c r="I436" s="24"/>
      <c r="J436" s="44"/>
      <c r="K436" s="22" t="s">
        <v>249</v>
      </c>
      <c r="L436" s="24"/>
      <c r="M436" s="24"/>
      <c r="N436" s="24"/>
      <c r="O436" s="24"/>
      <c r="P436" s="44"/>
      <c r="Q436" s="22"/>
      <c r="R436" s="24"/>
      <c r="S436" s="24"/>
      <c r="T436" s="24"/>
      <c r="U436" s="24"/>
      <c r="V436" s="44"/>
      <c r="W436" s="22"/>
      <c r="X436" s="24"/>
      <c r="Y436" s="24"/>
      <c r="Z436" s="24"/>
      <c r="AA436" s="44"/>
      <c r="AB436" s="22"/>
      <c r="AC436" s="24"/>
      <c r="AD436" s="24"/>
      <c r="AE436" s="24"/>
      <c r="AF436" s="44"/>
      <c r="AG436" s="22"/>
      <c r="AH436" s="24"/>
      <c r="AI436" s="24"/>
      <c r="AJ436" s="24"/>
      <c r="AK436" s="44"/>
      <c r="AL436" s="22"/>
      <c r="AM436" s="24"/>
      <c r="AN436" s="24"/>
      <c r="AO436" s="24"/>
    </row>
    <row r="437">
      <c r="B437" s="42" t="s">
        <v>3166</v>
      </c>
      <c r="C437" s="43" t="s">
        <v>3167</v>
      </c>
      <c r="E437" s="24"/>
      <c r="F437" s="44"/>
      <c r="G437" s="22" t="s">
        <v>14</v>
      </c>
      <c r="H437" s="30" t="str">
        <f>HYPERLINK("https://www.youtube.com/watch?v=wfUgOZnRVQE","TST")</f>
        <v>TST</v>
      </c>
      <c r="I437" s="24"/>
      <c r="J437" s="44"/>
      <c r="K437" s="22" t="s">
        <v>3180</v>
      </c>
      <c r="L437" s="30" t="str">
        <f>HYPERLINK("https://www.youtube.com/watch?v=aBYSJtaLNe8","HGB")</f>
        <v>HGB</v>
      </c>
      <c r="M437" s="24"/>
      <c r="N437" s="24"/>
      <c r="O437" s="24"/>
      <c r="P437" s="50"/>
      <c r="Q437" s="22" t="s">
        <v>3181</v>
      </c>
      <c r="R437" s="24"/>
      <c r="S437" s="24"/>
      <c r="T437" s="24"/>
      <c r="U437" s="24"/>
      <c r="V437" s="44"/>
      <c r="W437" s="22" t="s">
        <v>788</v>
      </c>
      <c r="X437" s="24"/>
      <c r="Y437" s="24"/>
      <c r="Z437" s="24"/>
      <c r="AA437" s="44"/>
      <c r="AB437" s="22" t="s">
        <v>476</v>
      </c>
      <c r="AC437" s="24"/>
      <c r="AD437" s="24"/>
      <c r="AE437" s="24"/>
      <c r="AF437" s="44"/>
      <c r="AG437" s="22"/>
      <c r="AH437" s="24"/>
      <c r="AI437" s="24"/>
      <c r="AJ437" s="24"/>
      <c r="AK437" s="44"/>
      <c r="AL437" s="22"/>
      <c r="AM437" s="24"/>
      <c r="AN437" s="24"/>
      <c r="AO437" s="24"/>
    </row>
    <row r="438">
      <c r="A438" s="41" t="s">
        <v>1375</v>
      </c>
      <c r="B438" s="42" t="s">
        <v>3196</v>
      </c>
      <c r="C438" s="43" t="s">
        <v>3198</v>
      </c>
      <c r="D438" s="22" t="s">
        <v>133</v>
      </c>
      <c r="E438" s="24"/>
      <c r="F438" s="44"/>
      <c r="G438" s="22" t="s">
        <v>14</v>
      </c>
      <c r="H438" s="24"/>
      <c r="I438" s="24"/>
      <c r="J438" s="44"/>
      <c r="K438" s="22" t="s">
        <v>423</v>
      </c>
      <c r="L438" s="24"/>
      <c r="M438" s="24"/>
      <c r="N438" s="24"/>
      <c r="O438" s="24"/>
      <c r="P438" s="44"/>
      <c r="Q438" s="22" t="s">
        <v>319</v>
      </c>
      <c r="R438" s="24"/>
      <c r="S438" s="24"/>
      <c r="T438" s="24"/>
      <c r="U438" s="24"/>
      <c r="V438" s="44"/>
      <c r="W438" s="22"/>
      <c r="X438" s="24"/>
      <c r="Y438" s="24"/>
      <c r="Z438" s="24"/>
      <c r="AA438" s="44"/>
      <c r="AB438" s="22"/>
      <c r="AC438" s="24"/>
      <c r="AD438" s="24"/>
      <c r="AE438" s="24"/>
      <c r="AF438" s="44"/>
      <c r="AG438" s="22"/>
      <c r="AH438" s="24"/>
      <c r="AI438" s="24"/>
      <c r="AJ438" s="24"/>
      <c r="AK438" s="44"/>
      <c r="AL438" s="22"/>
      <c r="AM438" s="24"/>
      <c r="AN438" s="24"/>
      <c r="AO438" s="24"/>
    </row>
    <row r="439">
      <c r="B439" s="42" t="s">
        <v>3208</v>
      </c>
      <c r="C439" s="43" t="s">
        <v>3212</v>
      </c>
      <c r="E439" s="24"/>
      <c r="F439" s="44"/>
      <c r="G439" s="22" t="s">
        <v>14</v>
      </c>
      <c r="H439" s="24"/>
      <c r="I439" s="24"/>
      <c r="J439" s="44"/>
      <c r="K439" s="22" t="s">
        <v>423</v>
      </c>
      <c r="L439" s="24"/>
      <c r="M439" s="24"/>
      <c r="N439" s="24"/>
      <c r="O439" s="24"/>
      <c r="P439" s="44"/>
      <c r="Q439" s="22" t="s">
        <v>353</v>
      </c>
      <c r="R439" s="24"/>
      <c r="S439" s="24"/>
      <c r="T439" s="24"/>
      <c r="U439" s="24"/>
      <c r="V439" s="44"/>
      <c r="W439" s="22"/>
      <c r="X439" s="24"/>
      <c r="Y439" s="24"/>
      <c r="Z439" s="24"/>
      <c r="AA439" s="44"/>
      <c r="AB439" s="22"/>
      <c r="AC439" s="24"/>
      <c r="AD439" s="24"/>
      <c r="AE439" s="24"/>
      <c r="AF439" s="44"/>
      <c r="AG439" s="22"/>
      <c r="AH439" s="24"/>
      <c r="AI439" s="24"/>
      <c r="AJ439" s="24"/>
      <c r="AK439" s="44"/>
      <c r="AL439" s="22"/>
      <c r="AM439" s="24"/>
      <c r="AN439" s="24"/>
      <c r="AO439" s="24"/>
    </row>
    <row r="440">
      <c r="B440" s="42" t="s">
        <v>3228</v>
      </c>
      <c r="C440" s="43" t="s">
        <v>3229</v>
      </c>
      <c r="E440" s="24"/>
      <c r="F440" s="44"/>
      <c r="G440" s="22" t="s">
        <v>14</v>
      </c>
      <c r="H440" s="24"/>
      <c r="I440" s="24"/>
      <c r="J440" s="44"/>
      <c r="K440" s="22" t="s">
        <v>432</v>
      </c>
      <c r="L440" s="24"/>
      <c r="M440" s="24"/>
      <c r="N440" s="24"/>
      <c r="O440" s="24"/>
      <c r="P440" s="44"/>
      <c r="Q440" s="22"/>
      <c r="R440" s="24"/>
      <c r="S440" s="24"/>
      <c r="T440" s="24"/>
      <c r="U440" s="24"/>
      <c r="V440" s="44"/>
      <c r="W440" s="22"/>
      <c r="X440" s="24"/>
      <c r="Y440" s="24"/>
      <c r="Z440" s="24"/>
      <c r="AA440" s="44"/>
      <c r="AB440" s="22"/>
      <c r="AC440" s="24"/>
      <c r="AD440" s="24"/>
      <c r="AE440" s="24"/>
      <c r="AF440" s="44"/>
      <c r="AG440" s="22"/>
      <c r="AH440" s="24"/>
      <c r="AI440" s="24"/>
      <c r="AJ440" s="24"/>
      <c r="AK440" s="44"/>
      <c r="AL440" s="22"/>
      <c r="AM440" s="24"/>
      <c r="AN440" s="24"/>
      <c r="AO440" s="24"/>
    </row>
    <row r="441">
      <c r="B441" s="42" t="s">
        <v>3242</v>
      </c>
      <c r="C441" s="43" t="s">
        <v>3243</v>
      </c>
      <c r="E441" s="24"/>
      <c r="F441" s="44"/>
      <c r="G441" s="22" t="s">
        <v>14</v>
      </c>
      <c r="H441" s="24"/>
      <c r="I441" s="24"/>
      <c r="J441" s="44"/>
      <c r="K441" s="22" t="s">
        <v>844</v>
      </c>
      <c r="L441" s="24"/>
      <c r="M441" s="24"/>
      <c r="N441" s="24"/>
      <c r="O441" s="24"/>
      <c r="P441" s="44"/>
      <c r="Q441" s="22" t="s">
        <v>438</v>
      </c>
      <c r="R441" s="24"/>
      <c r="S441" s="24"/>
      <c r="T441" s="24"/>
      <c r="U441" s="24"/>
      <c r="V441" s="44"/>
      <c r="W441" s="22"/>
      <c r="X441" s="24"/>
      <c r="Y441" s="24"/>
      <c r="Z441" s="24"/>
      <c r="AA441" s="44"/>
      <c r="AB441" s="22"/>
      <c r="AC441" s="24"/>
      <c r="AD441" s="24"/>
      <c r="AE441" s="24"/>
      <c r="AF441" s="44"/>
      <c r="AG441" s="22"/>
      <c r="AH441" s="24"/>
      <c r="AI441" s="24"/>
      <c r="AJ441" s="24"/>
      <c r="AK441" s="44"/>
      <c r="AL441" s="22"/>
      <c r="AM441" s="24"/>
      <c r="AN441" s="24"/>
      <c r="AO441" s="24"/>
    </row>
    <row r="442">
      <c r="B442" s="42" t="s">
        <v>3254</v>
      </c>
      <c r="C442" s="43" t="s">
        <v>3255</v>
      </c>
      <c r="E442" s="24"/>
      <c r="F442" s="44"/>
      <c r="G442" s="22" t="s">
        <v>14</v>
      </c>
      <c r="H442" s="24"/>
      <c r="I442" s="24"/>
      <c r="J442" s="44"/>
      <c r="K442" s="22" t="s">
        <v>335</v>
      </c>
      <c r="L442" s="24"/>
      <c r="M442" s="24"/>
      <c r="N442" s="24"/>
      <c r="O442" s="24"/>
      <c r="P442" s="44"/>
      <c r="Q442" s="22"/>
      <c r="R442" s="24"/>
      <c r="S442" s="24"/>
      <c r="T442" s="24"/>
      <c r="U442" s="24"/>
      <c r="V442" s="44"/>
      <c r="W442" s="22"/>
      <c r="X442" s="24"/>
      <c r="Y442" s="24"/>
      <c r="Z442" s="24"/>
      <c r="AA442" s="44"/>
      <c r="AB442" s="22"/>
      <c r="AC442" s="24"/>
      <c r="AD442" s="24"/>
      <c r="AE442" s="24"/>
      <c r="AF442" s="44"/>
      <c r="AG442" s="22"/>
      <c r="AH442" s="24"/>
      <c r="AI442" s="24"/>
      <c r="AJ442" s="24"/>
      <c r="AK442" s="44"/>
      <c r="AL442" s="22"/>
      <c r="AM442" s="24"/>
      <c r="AN442" s="24"/>
      <c r="AO442" s="24"/>
    </row>
    <row r="443">
      <c r="A443" s="41" t="s">
        <v>1388</v>
      </c>
      <c r="B443" s="42" t="s">
        <v>3266</v>
      </c>
      <c r="C443" s="43" t="s">
        <v>3268</v>
      </c>
      <c r="D443" s="22" t="s">
        <v>133</v>
      </c>
      <c r="E443" s="24"/>
      <c r="F443" s="44"/>
      <c r="G443" s="22" t="s">
        <v>14</v>
      </c>
      <c r="H443" s="24"/>
      <c r="I443" s="24"/>
      <c r="J443" s="44"/>
      <c r="K443" s="22" t="s">
        <v>212</v>
      </c>
      <c r="L443" s="24"/>
      <c r="M443" s="24"/>
      <c r="N443" s="24"/>
      <c r="O443" s="24"/>
      <c r="P443" s="44"/>
      <c r="Q443" s="22" t="s">
        <v>348</v>
      </c>
      <c r="R443" s="24"/>
      <c r="S443" s="24"/>
      <c r="T443" s="24"/>
      <c r="U443" s="24"/>
      <c r="V443" s="44"/>
      <c r="W443" s="22"/>
      <c r="X443" s="24"/>
      <c r="Y443" s="24"/>
      <c r="Z443" s="24"/>
      <c r="AA443" s="44"/>
      <c r="AB443" s="22"/>
      <c r="AC443" s="24"/>
      <c r="AD443" s="24"/>
      <c r="AE443" s="24"/>
      <c r="AF443" s="44"/>
      <c r="AG443" s="22"/>
      <c r="AH443" s="24"/>
      <c r="AI443" s="24"/>
      <c r="AJ443" s="24"/>
      <c r="AK443" s="44"/>
      <c r="AL443" s="22"/>
      <c r="AM443" s="24"/>
      <c r="AN443" s="24"/>
      <c r="AO443" s="24"/>
    </row>
    <row r="444">
      <c r="B444" s="42" t="s">
        <v>3277</v>
      </c>
      <c r="C444" s="43" t="s">
        <v>3280</v>
      </c>
      <c r="E444" s="24"/>
      <c r="F444" s="44"/>
      <c r="G444" s="22" t="s">
        <v>14</v>
      </c>
      <c r="H444" s="24"/>
      <c r="I444" s="24"/>
      <c r="J444" s="44"/>
      <c r="K444" s="22" t="s">
        <v>335</v>
      </c>
      <c r="L444" s="30" t="str">
        <f>HYPERLINK("https://www.twitch.tv/videos/337307862","NIM")</f>
        <v>NIM</v>
      </c>
      <c r="M444" s="24"/>
      <c r="N444" s="24"/>
      <c r="O444" s="24"/>
      <c r="P444" s="44"/>
      <c r="Q444" s="22" t="s">
        <v>318</v>
      </c>
      <c r="R444" s="24"/>
      <c r="S444" s="24"/>
      <c r="T444" s="24"/>
      <c r="U444" s="24"/>
      <c r="V444" s="44"/>
      <c r="W444" s="22"/>
      <c r="X444" s="24"/>
      <c r="Y444" s="24"/>
      <c r="Z444" s="24"/>
      <c r="AA444" s="44"/>
      <c r="AB444" s="22"/>
      <c r="AC444" s="24"/>
      <c r="AD444" s="24"/>
      <c r="AE444" s="24"/>
      <c r="AF444" s="44"/>
      <c r="AG444" s="22"/>
      <c r="AH444" s="24"/>
      <c r="AI444" s="24"/>
      <c r="AJ444" s="24"/>
      <c r="AK444" s="44"/>
      <c r="AL444" s="22"/>
      <c r="AM444" s="24"/>
      <c r="AN444" s="24"/>
      <c r="AO444" s="24"/>
    </row>
    <row r="445">
      <c r="B445" s="42" t="s">
        <v>3296</v>
      </c>
      <c r="C445" s="43" t="s">
        <v>3297</v>
      </c>
      <c r="E445" s="24"/>
      <c r="F445" s="44"/>
      <c r="G445" s="22" t="s">
        <v>14</v>
      </c>
      <c r="H445" s="24"/>
      <c r="I445" s="24"/>
      <c r="J445" s="44"/>
      <c r="K445" s="22" t="s">
        <v>436</v>
      </c>
      <c r="L445" s="24"/>
      <c r="M445" s="24"/>
      <c r="N445" s="24"/>
      <c r="O445" s="24"/>
      <c r="P445" s="44"/>
      <c r="Q445" s="22"/>
      <c r="R445" s="24"/>
      <c r="S445" s="24"/>
      <c r="T445" s="24"/>
      <c r="U445" s="24"/>
      <c r="V445" s="44"/>
      <c r="W445" s="22"/>
      <c r="X445" s="24"/>
      <c r="Y445" s="24"/>
      <c r="Z445" s="24"/>
      <c r="AA445" s="44"/>
      <c r="AB445" s="22"/>
      <c r="AC445" s="24"/>
      <c r="AD445" s="24"/>
      <c r="AE445" s="24"/>
      <c r="AF445" s="44"/>
      <c r="AG445" s="22"/>
      <c r="AH445" s="24"/>
      <c r="AI445" s="24"/>
      <c r="AJ445" s="24"/>
      <c r="AK445" s="44"/>
      <c r="AL445" s="22"/>
      <c r="AM445" s="24"/>
      <c r="AN445" s="24"/>
      <c r="AO445" s="24"/>
    </row>
    <row r="446">
      <c r="B446" s="42" t="s">
        <v>3308</v>
      </c>
      <c r="C446" s="43" t="s">
        <v>3309</v>
      </c>
      <c r="E446" s="24"/>
      <c r="F446" s="44"/>
      <c r="G446" s="22" t="s">
        <v>14</v>
      </c>
      <c r="H446" s="24"/>
      <c r="I446" s="24"/>
      <c r="J446" s="44"/>
      <c r="K446" s="22" t="s">
        <v>249</v>
      </c>
      <c r="L446" s="24"/>
      <c r="M446" s="24"/>
      <c r="N446" s="24"/>
      <c r="O446" s="24"/>
      <c r="P446" s="44"/>
      <c r="Q446" s="22" t="s">
        <v>318</v>
      </c>
      <c r="R446" s="24"/>
      <c r="S446" s="24"/>
      <c r="T446" s="24"/>
      <c r="U446" s="24"/>
      <c r="V446" s="44"/>
      <c r="W446" s="22" t="s">
        <v>319</v>
      </c>
      <c r="X446" s="24"/>
      <c r="Y446" s="24"/>
      <c r="Z446" s="24"/>
      <c r="AA446" s="44"/>
      <c r="AB446" s="22"/>
      <c r="AC446" s="24"/>
      <c r="AD446" s="24"/>
      <c r="AE446" s="24"/>
      <c r="AF446" s="44"/>
      <c r="AG446" s="22"/>
      <c r="AH446" s="24"/>
      <c r="AI446" s="24"/>
      <c r="AJ446" s="24"/>
      <c r="AK446" s="44"/>
      <c r="AL446" s="22"/>
      <c r="AM446" s="24"/>
      <c r="AN446" s="24"/>
      <c r="AO446" s="24"/>
    </row>
    <row r="447">
      <c r="B447" s="42" t="s">
        <v>3322</v>
      </c>
      <c r="C447" s="43" t="s">
        <v>3324</v>
      </c>
      <c r="E447" s="24"/>
      <c r="F447" s="44"/>
      <c r="G447" s="22" t="s">
        <v>14</v>
      </c>
      <c r="H447" s="24"/>
      <c r="I447" s="24"/>
      <c r="J447" s="44"/>
      <c r="K447" s="22" t="s">
        <v>627</v>
      </c>
      <c r="L447" s="30" t="str">
        <f>HYPERLINK("https://www.twitch.tv/videos/87784945","XEL")</f>
        <v>XEL</v>
      </c>
      <c r="M447" s="30" t="str">
        <f>HYPERLINK("https://www.twitch.tv/videos/338629196","NIM")</f>
        <v>NIM</v>
      </c>
      <c r="N447" s="30" t="str">
        <f>HYPERLINK("https://www.youtube.com/watch?v=HuhD2Ie5X1s","HGB")</f>
        <v>HGB</v>
      </c>
      <c r="O447" s="30" t="str">
        <f>HYPERLINK("https://www.youtube.com/watch?v=4Wp1aOLzAgc&amp;index=118&amp;list=PLbU6uWaIKemqNvTeRxK-Ay6PRg9iwCKVi&amp;t=0s","HIT")</f>
        <v>HIT</v>
      </c>
      <c r="P447" s="50"/>
      <c r="Q447" s="22" t="s">
        <v>726</v>
      </c>
      <c r="R447" s="30" t="str">
        <f>HYPERLINK("https://www.twitch.tv/videos/338853703","NIM")</f>
        <v>NIM</v>
      </c>
      <c r="S447" s="30" t="str">
        <f>HYPERLINK("https://www.youtube.com/watch?v=Wg8pWrPlPc0&amp;index=119&amp;list=PLbU6uWaIKemqNvTeRxK-Ay6PRg9iwCKVi&amp;t=0s","HIT")</f>
        <v>HIT</v>
      </c>
      <c r="T447" s="52"/>
      <c r="U447" s="52"/>
      <c r="V447" s="44"/>
      <c r="W447" s="22" t="s">
        <v>318</v>
      </c>
      <c r="X447" s="24"/>
      <c r="Y447" s="24"/>
      <c r="Z447" s="24"/>
      <c r="AA447" s="44"/>
      <c r="AB447" s="22" t="s">
        <v>1332</v>
      </c>
      <c r="AC447" s="24"/>
      <c r="AD447" s="24"/>
      <c r="AE447" s="24"/>
      <c r="AF447" s="44"/>
      <c r="AG447" s="22" t="s">
        <v>319</v>
      </c>
      <c r="AH447" s="24"/>
      <c r="AI447" s="24"/>
      <c r="AJ447" s="24"/>
      <c r="AK447" s="44"/>
      <c r="AL447" s="22" t="s">
        <v>562</v>
      </c>
      <c r="AM447" s="30" t="str">
        <f>HYPERLINK("https://www.twitch.tv/videos/338947373","NIM")</f>
        <v>NIM</v>
      </c>
      <c r="AN447" s="24"/>
      <c r="AO447" s="24"/>
    </row>
    <row r="448">
      <c r="A448" s="41" t="s">
        <v>1400</v>
      </c>
      <c r="B448" s="42" t="s">
        <v>3379</v>
      </c>
      <c r="C448" s="43" t="s">
        <v>3382</v>
      </c>
      <c r="D448" s="22" t="s">
        <v>133</v>
      </c>
      <c r="E448" s="30" t="str">
        <f>HYPERLINK("https://www.youtube.com/watch?v=JmsfJXLpEvo","HGB")</f>
        <v>HGB</v>
      </c>
      <c r="F448" s="50"/>
      <c r="G448" s="22" t="s">
        <v>14</v>
      </c>
      <c r="H448" s="24"/>
      <c r="I448" s="24"/>
      <c r="J448" s="44"/>
      <c r="K448" s="22" t="s">
        <v>249</v>
      </c>
      <c r="L448" s="24"/>
      <c r="M448" s="24"/>
      <c r="N448" s="24"/>
      <c r="O448" s="24"/>
      <c r="P448" s="44"/>
      <c r="Q448" s="22" t="s">
        <v>319</v>
      </c>
      <c r="R448" s="24"/>
      <c r="S448" s="24"/>
      <c r="T448" s="24"/>
      <c r="U448" s="24"/>
      <c r="V448" s="44"/>
      <c r="W448" s="22"/>
      <c r="X448" s="24"/>
      <c r="Y448" s="24"/>
      <c r="Z448" s="24"/>
      <c r="AA448" s="44"/>
      <c r="AB448" s="22"/>
      <c r="AC448" s="24"/>
      <c r="AD448" s="24"/>
      <c r="AE448" s="24"/>
      <c r="AF448" s="44"/>
      <c r="AG448" s="22"/>
      <c r="AH448" s="24"/>
      <c r="AI448" s="24"/>
      <c r="AJ448" s="24"/>
      <c r="AK448" s="44"/>
      <c r="AL448" s="22"/>
      <c r="AM448" s="24"/>
      <c r="AN448" s="24"/>
      <c r="AO448" s="24"/>
    </row>
    <row r="449">
      <c r="B449" s="42" t="s">
        <v>3396</v>
      </c>
      <c r="C449" s="43" t="s">
        <v>3397</v>
      </c>
      <c r="F449" s="44"/>
      <c r="G449" s="22" t="s">
        <v>14</v>
      </c>
      <c r="H449" s="24"/>
      <c r="I449" s="24"/>
      <c r="J449" s="44"/>
      <c r="K449" s="22" t="s">
        <v>249</v>
      </c>
      <c r="L449" s="24"/>
      <c r="M449" s="24"/>
      <c r="N449" s="24"/>
      <c r="O449" s="24"/>
      <c r="P449" s="44"/>
      <c r="Q449" s="22"/>
      <c r="R449" s="24"/>
      <c r="S449" s="24"/>
      <c r="T449" s="24"/>
      <c r="U449" s="24"/>
      <c r="V449" s="44"/>
      <c r="W449" s="22"/>
      <c r="X449" s="24"/>
      <c r="Y449" s="24"/>
      <c r="Z449" s="24"/>
      <c r="AA449" s="44"/>
      <c r="AB449" s="22"/>
      <c r="AC449" s="24"/>
      <c r="AD449" s="24"/>
      <c r="AE449" s="24"/>
      <c r="AF449" s="44"/>
      <c r="AG449" s="22"/>
      <c r="AH449" s="24"/>
      <c r="AI449" s="24"/>
      <c r="AJ449" s="24"/>
      <c r="AK449" s="44"/>
      <c r="AL449" s="22"/>
      <c r="AM449" s="24"/>
      <c r="AN449" s="24"/>
      <c r="AO449" s="24"/>
    </row>
    <row r="450">
      <c r="B450" s="42" t="s">
        <v>3408</v>
      </c>
      <c r="C450" s="43" t="s">
        <v>3409</v>
      </c>
      <c r="F450" s="44"/>
      <c r="G450" s="22" t="s">
        <v>14</v>
      </c>
      <c r="H450" s="24"/>
      <c r="I450" s="24"/>
      <c r="J450" s="44"/>
      <c r="K450" s="22" t="s">
        <v>249</v>
      </c>
      <c r="L450" s="24"/>
      <c r="M450" s="24"/>
      <c r="N450" s="24"/>
      <c r="O450" s="24"/>
      <c r="P450" s="44"/>
      <c r="Q450" s="22"/>
      <c r="R450" s="24"/>
      <c r="S450" s="24"/>
      <c r="T450" s="24"/>
      <c r="U450" s="24"/>
      <c r="V450" s="44"/>
      <c r="W450" s="22"/>
      <c r="X450" s="24"/>
      <c r="Y450" s="24"/>
      <c r="Z450" s="24"/>
      <c r="AA450" s="44"/>
      <c r="AB450" s="22"/>
      <c r="AC450" s="24"/>
      <c r="AD450" s="24"/>
      <c r="AE450" s="24"/>
      <c r="AF450" s="44"/>
      <c r="AG450" s="22"/>
      <c r="AH450" s="24"/>
      <c r="AI450" s="24"/>
      <c r="AJ450" s="24"/>
      <c r="AK450" s="44"/>
      <c r="AL450" s="22"/>
      <c r="AM450" s="24"/>
      <c r="AN450" s="24"/>
      <c r="AO450" s="24"/>
    </row>
    <row r="451">
      <c r="B451" s="42" t="s">
        <v>3420</v>
      </c>
      <c r="C451" s="43" t="s">
        <v>3421</v>
      </c>
      <c r="F451" s="44"/>
      <c r="G451" s="22" t="s">
        <v>14</v>
      </c>
      <c r="H451" s="24"/>
      <c r="I451" s="24"/>
      <c r="J451" s="44"/>
      <c r="K451" s="22" t="s">
        <v>844</v>
      </c>
      <c r="L451" s="24"/>
      <c r="M451" s="24"/>
      <c r="N451" s="24"/>
      <c r="O451" s="24"/>
      <c r="P451" s="44"/>
      <c r="Q451" s="22"/>
      <c r="R451" s="24"/>
      <c r="S451" s="24"/>
      <c r="T451" s="24"/>
      <c r="U451" s="24"/>
      <c r="V451" s="44"/>
      <c r="W451" s="22"/>
      <c r="X451" s="24"/>
      <c r="Y451" s="24"/>
      <c r="Z451" s="24"/>
      <c r="AA451" s="44"/>
      <c r="AB451" s="22"/>
      <c r="AC451" s="24"/>
      <c r="AD451" s="24"/>
      <c r="AE451" s="24"/>
      <c r="AF451" s="44"/>
      <c r="AG451" s="22"/>
      <c r="AH451" s="24"/>
      <c r="AI451" s="24"/>
      <c r="AJ451" s="24"/>
      <c r="AK451" s="44"/>
      <c r="AL451" s="22"/>
      <c r="AM451" s="24"/>
      <c r="AN451" s="24"/>
      <c r="AO451" s="24"/>
    </row>
    <row r="452">
      <c r="B452" s="42" t="s">
        <v>3431</v>
      </c>
      <c r="C452" s="43" t="s">
        <v>3432</v>
      </c>
      <c r="F452" s="44"/>
      <c r="G452" s="22" t="s">
        <v>14</v>
      </c>
      <c r="H452" s="24"/>
      <c r="I452" s="24"/>
      <c r="J452" s="44"/>
      <c r="K452" s="22" t="s">
        <v>212</v>
      </c>
      <c r="L452" s="24"/>
      <c r="M452" s="24"/>
      <c r="N452" s="24"/>
      <c r="O452" s="24"/>
      <c r="P452" s="44"/>
      <c r="Q452" s="22"/>
      <c r="R452" s="24"/>
      <c r="S452" s="24"/>
      <c r="T452" s="24"/>
      <c r="U452" s="24"/>
      <c r="V452" s="44"/>
      <c r="W452" s="22"/>
      <c r="X452" s="24"/>
      <c r="Y452" s="24"/>
      <c r="Z452" s="24"/>
      <c r="AA452" s="44"/>
      <c r="AB452" s="22"/>
      <c r="AC452" s="24"/>
      <c r="AD452" s="24"/>
      <c r="AE452" s="24"/>
      <c r="AF452" s="44"/>
      <c r="AG452" s="22"/>
      <c r="AH452" s="24"/>
      <c r="AI452" s="24"/>
      <c r="AJ452" s="24"/>
      <c r="AK452" s="44"/>
      <c r="AL452" s="22"/>
      <c r="AM452" s="24"/>
      <c r="AN452" s="24"/>
      <c r="AO452" s="24"/>
    </row>
    <row r="453">
      <c r="A453" s="41" t="s">
        <v>1409</v>
      </c>
      <c r="B453" s="42" t="s">
        <v>3442</v>
      </c>
      <c r="C453" s="43" t="s">
        <v>3443</v>
      </c>
      <c r="D453" s="22" t="s">
        <v>133</v>
      </c>
      <c r="E453" s="24"/>
      <c r="F453" s="44"/>
      <c r="G453" s="22" t="s">
        <v>14</v>
      </c>
      <c r="H453" s="24"/>
      <c r="I453" s="24"/>
      <c r="J453" s="44"/>
      <c r="K453" s="22" t="s">
        <v>145</v>
      </c>
      <c r="L453" s="24"/>
      <c r="M453" s="24"/>
      <c r="N453" s="24"/>
      <c r="O453" s="24"/>
      <c r="P453" s="44"/>
      <c r="Q453" s="22"/>
      <c r="R453" s="24"/>
      <c r="S453" s="24"/>
      <c r="T453" s="24"/>
      <c r="U453" s="24"/>
      <c r="V453" s="44"/>
      <c r="W453" s="22"/>
      <c r="X453" s="24"/>
      <c r="Y453" s="24"/>
      <c r="Z453" s="24"/>
      <c r="AA453" s="44"/>
      <c r="AB453" s="22"/>
      <c r="AC453" s="24"/>
      <c r="AD453" s="24"/>
      <c r="AE453" s="24"/>
      <c r="AF453" s="44"/>
      <c r="AG453" s="22"/>
      <c r="AH453" s="24"/>
      <c r="AI453" s="24"/>
      <c r="AJ453" s="24"/>
      <c r="AK453" s="44"/>
      <c r="AL453" s="22"/>
      <c r="AM453" s="24"/>
      <c r="AN453" s="24"/>
      <c r="AO453" s="24"/>
    </row>
    <row r="454">
      <c r="B454" s="42" t="s">
        <v>3451</v>
      </c>
      <c r="C454" s="43" t="s">
        <v>3452</v>
      </c>
      <c r="E454" s="24"/>
      <c r="F454" s="44"/>
      <c r="G454" s="22" t="s">
        <v>14</v>
      </c>
      <c r="H454" s="24"/>
      <c r="I454" s="24"/>
      <c r="J454" s="44"/>
      <c r="K454" s="22" t="s">
        <v>249</v>
      </c>
      <c r="L454" s="24"/>
      <c r="M454" s="24"/>
      <c r="N454" s="24"/>
      <c r="O454" s="24"/>
      <c r="P454" s="44"/>
      <c r="Q454" s="22" t="s">
        <v>353</v>
      </c>
      <c r="R454" s="24"/>
      <c r="S454" s="24"/>
      <c r="T454" s="24"/>
      <c r="U454" s="24"/>
      <c r="V454" s="44"/>
      <c r="W454" s="22"/>
      <c r="X454" s="24"/>
      <c r="Y454" s="24"/>
      <c r="Z454" s="24"/>
      <c r="AA454" s="44"/>
      <c r="AB454" s="22"/>
      <c r="AC454" s="24"/>
      <c r="AD454" s="24"/>
      <c r="AE454" s="24"/>
      <c r="AF454" s="44"/>
      <c r="AG454" s="22"/>
      <c r="AH454" s="24"/>
      <c r="AI454" s="24"/>
      <c r="AJ454" s="24"/>
      <c r="AK454" s="44"/>
      <c r="AL454" s="22"/>
      <c r="AM454" s="24"/>
      <c r="AN454" s="24"/>
      <c r="AO454" s="24"/>
    </row>
    <row r="455">
      <c r="B455" s="42" t="s">
        <v>3462</v>
      </c>
      <c r="C455" s="43" t="s">
        <v>3463</v>
      </c>
      <c r="E455" s="24"/>
      <c r="F455" s="44"/>
      <c r="G455" s="22" t="s">
        <v>14</v>
      </c>
      <c r="H455" s="24"/>
      <c r="I455" s="24"/>
      <c r="J455" s="44"/>
      <c r="K455" s="22" t="s">
        <v>145</v>
      </c>
      <c r="L455" s="24"/>
      <c r="M455" s="24"/>
      <c r="N455" s="24"/>
      <c r="O455" s="24"/>
      <c r="P455" s="44"/>
      <c r="Q455" s="22"/>
      <c r="R455" s="24"/>
      <c r="S455" s="24"/>
      <c r="T455" s="24"/>
      <c r="U455" s="24"/>
      <c r="V455" s="44"/>
      <c r="W455" s="22"/>
      <c r="X455" s="24"/>
      <c r="Y455" s="24"/>
      <c r="Z455" s="24"/>
      <c r="AA455" s="44"/>
      <c r="AB455" s="22"/>
      <c r="AC455" s="24"/>
      <c r="AD455" s="24"/>
      <c r="AE455" s="24"/>
      <c r="AF455" s="44"/>
      <c r="AG455" s="22"/>
      <c r="AH455" s="24"/>
      <c r="AI455" s="24"/>
      <c r="AJ455" s="24"/>
      <c r="AK455" s="44"/>
      <c r="AL455" s="22"/>
      <c r="AM455" s="24"/>
      <c r="AN455" s="24"/>
      <c r="AO455" s="24"/>
    </row>
    <row r="456">
      <c r="B456" s="42" t="s">
        <v>3474</v>
      </c>
      <c r="C456" s="43" t="s">
        <v>3475</v>
      </c>
      <c r="E456" s="24"/>
      <c r="F456" s="44"/>
      <c r="G456" s="22" t="s">
        <v>14</v>
      </c>
      <c r="H456" s="24"/>
      <c r="I456" s="24"/>
      <c r="J456" s="44"/>
      <c r="K456" s="22" t="s">
        <v>335</v>
      </c>
      <c r="L456" s="24"/>
      <c r="M456" s="24"/>
      <c r="N456" s="24"/>
      <c r="O456" s="24"/>
      <c r="P456" s="44"/>
      <c r="Q456" s="22"/>
      <c r="R456" s="24"/>
      <c r="S456" s="24"/>
      <c r="T456" s="24"/>
      <c r="U456" s="24"/>
      <c r="V456" s="44"/>
      <c r="W456" s="22"/>
      <c r="X456" s="24"/>
      <c r="Y456" s="24"/>
      <c r="Z456" s="24"/>
      <c r="AA456" s="44"/>
      <c r="AB456" s="22"/>
      <c r="AC456" s="24"/>
      <c r="AD456" s="24"/>
      <c r="AE456" s="24"/>
      <c r="AF456" s="44"/>
      <c r="AG456" s="22"/>
      <c r="AH456" s="24"/>
      <c r="AI456" s="24"/>
      <c r="AJ456" s="24"/>
      <c r="AK456" s="44"/>
      <c r="AL456" s="22"/>
      <c r="AM456" s="24"/>
      <c r="AN456" s="24"/>
      <c r="AO456" s="24"/>
    </row>
    <row r="457">
      <c r="B457" s="42" t="s">
        <v>3484</v>
      </c>
      <c r="C457" s="43" t="s">
        <v>3485</v>
      </c>
      <c r="E457" s="24"/>
      <c r="F457" s="44"/>
      <c r="G457" s="22" t="s">
        <v>14</v>
      </c>
      <c r="H457" s="24"/>
      <c r="I457" s="24"/>
      <c r="J457" s="44"/>
      <c r="K457" s="22" t="s">
        <v>423</v>
      </c>
      <c r="L457" s="24"/>
      <c r="M457" s="24"/>
      <c r="N457" s="24"/>
      <c r="O457" s="24"/>
      <c r="P457" s="44"/>
      <c r="Q457" s="22"/>
      <c r="R457" s="24"/>
      <c r="S457" s="24"/>
      <c r="T457" s="24"/>
      <c r="U457" s="24"/>
      <c r="V457" s="44"/>
      <c r="W457" s="22"/>
      <c r="X457" s="24"/>
      <c r="Y457" s="24"/>
      <c r="Z457" s="24"/>
      <c r="AA457" s="44"/>
      <c r="AB457" s="22"/>
      <c r="AC457" s="24"/>
      <c r="AD457" s="24"/>
      <c r="AE457" s="24"/>
      <c r="AF457" s="44"/>
      <c r="AG457" s="22"/>
      <c r="AH457" s="24"/>
      <c r="AI457" s="24"/>
      <c r="AJ457" s="24"/>
      <c r="AK457" s="44"/>
      <c r="AL457" s="22"/>
      <c r="AM457" s="24"/>
      <c r="AN457" s="24"/>
      <c r="AO457" s="24"/>
    </row>
    <row r="458">
      <c r="A458" s="41" t="s">
        <v>1425</v>
      </c>
      <c r="B458" s="42" t="s">
        <v>3492</v>
      </c>
      <c r="C458" s="43" t="s">
        <v>3493</v>
      </c>
      <c r="D458" s="22" t="s">
        <v>133</v>
      </c>
      <c r="E458" s="24"/>
      <c r="F458" s="44"/>
      <c r="G458" s="22" t="s">
        <v>14</v>
      </c>
      <c r="H458" s="24"/>
      <c r="I458" s="24"/>
      <c r="J458" s="44"/>
      <c r="K458" s="22" t="s">
        <v>844</v>
      </c>
      <c r="L458" s="24"/>
      <c r="M458" s="24"/>
      <c r="N458" s="24"/>
      <c r="O458" s="24"/>
      <c r="P458" s="44"/>
      <c r="Q458" s="22"/>
      <c r="R458" s="24"/>
      <c r="S458" s="24"/>
      <c r="T458" s="24"/>
      <c r="U458" s="24"/>
      <c r="V458" s="44"/>
      <c r="W458" s="22"/>
      <c r="X458" s="24"/>
      <c r="Y458" s="24"/>
      <c r="Z458" s="24"/>
      <c r="AA458" s="44"/>
      <c r="AB458" s="22"/>
      <c r="AC458" s="24"/>
      <c r="AD458" s="24"/>
      <c r="AE458" s="24"/>
      <c r="AF458" s="44"/>
      <c r="AG458" s="22"/>
      <c r="AH458" s="24"/>
      <c r="AI458" s="24"/>
      <c r="AJ458" s="24"/>
      <c r="AK458" s="44"/>
      <c r="AL458" s="22"/>
      <c r="AM458" s="24"/>
      <c r="AN458" s="24"/>
      <c r="AO458" s="24"/>
    </row>
    <row r="459">
      <c r="B459" s="42" t="s">
        <v>3494</v>
      </c>
      <c r="C459" s="43" t="s">
        <v>3495</v>
      </c>
      <c r="E459" s="24"/>
      <c r="F459" s="44"/>
      <c r="G459" s="22" t="s">
        <v>14</v>
      </c>
      <c r="H459" s="24"/>
      <c r="I459" s="24"/>
      <c r="J459" s="44"/>
      <c r="K459" s="22" t="s">
        <v>212</v>
      </c>
      <c r="L459" s="24"/>
      <c r="M459" s="24"/>
      <c r="N459" s="24"/>
      <c r="O459" s="24"/>
      <c r="P459" s="44"/>
      <c r="Q459" s="22" t="s">
        <v>307</v>
      </c>
      <c r="R459" s="24"/>
      <c r="S459" s="24"/>
      <c r="T459" s="24"/>
      <c r="U459" s="24"/>
      <c r="V459" s="44"/>
      <c r="W459" s="22"/>
      <c r="X459" s="24"/>
      <c r="Y459" s="24"/>
      <c r="Z459" s="24"/>
      <c r="AA459" s="44"/>
      <c r="AB459" s="22"/>
      <c r="AC459" s="24"/>
      <c r="AD459" s="24"/>
      <c r="AE459" s="24"/>
      <c r="AF459" s="44"/>
      <c r="AG459" s="22"/>
      <c r="AH459" s="24"/>
      <c r="AI459" s="24"/>
      <c r="AJ459" s="24"/>
      <c r="AK459" s="44"/>
      <c r="AL459" s="22"/>
      <c r="AM459" s="24"/>
      <c r="AN459" s="24"/>
      <c r="AO459" s="24"/>
    </row>
    <row r="460">
      <c r="B460" s="42" t="s">
        <v>3512</v>
      </c>
      <c r="C460" s="43" t="s">
        <v>3513</v>
      </c>
      <c r="E460" s="24"/>
      <c r="F460" s="44"/>
      <c r="G460" s="22" t="s">
        <v>14</v>
      </c>
      <c r="H460" s="24"/>
      <c r="I460" s="24"/>
      <c r="J460" s="44"/>
      <c r="K460" s="22" t="s">
        <v>423</v>
      </c>
      <c r="L460" s="24"/>
      <c r="M460" s="24"/>
      <c r="N460" s="24"/>
      <c r="O460" s="24"/>
      <c r="P460" s="44"/>
      <c r="Q460" s="22"/>
      <c r="R460" s="24"/>
      <c r="S460" s="24"/>
      <c r="T460" s="24"/>
      <c r="U460" s="24"/>
      <c r="V460" s="44"/>
      <c r="W460" s="22"/>
      <c r="X460" s="24"/>
      <c r="Y460" s="24"/>
      <c r="Z460" s="24"/>
      <c r="AA460" s="44"/>
      <c r="AB460" s="22"/>
      <c r="AC460" s="24"/>
      <c r="AD460" s="24"/>
      <c r="AE460" s="24"/>
      <c r="AF460" s="44"/>
      <c r="AG460" s="22"/>
      <c r="AH460" s="24"/>
      <c r="AI460" s="24"/>
      <c r="AJ460" s="24"/>
      <c r="AK460" s="44"/>
      <c r="AL460" s="22"/>
      <c r="AM460" s="24"/>
      <c r="AN460" s="24"/>
      <c r="AO460" s="24"/>
    </row>
    <row r="461">
      <c r="B461" s="42" t="s">
        <v>3542</v>
      </c>
      <c r="C461" s="43" t="s">
        <v>3543</v>
      </c>
      <c r="E461" s="24"/>
      <c r="F461" s="44"/>
      <c r="G461" s="22" t="s">
        <v>14</v>
      </c>
      <c r="H461" s="24"/>
      <c r="I461" s="24"/>
      <c r="J461" s="44"/>
      <c r="K461" s="22" t="s">
        <v>145</v>
      </c>
      <c r="L461" s="24"/>
      <c r="M461" s="24"/>
      <c r="N461" s="24"/>
      <c r="O461" s="24"/>
      <c r="P461" s="44"/>
      <c r="Q461" s="22"/>
      <c r="R461" s="24"/>
      <c r="S461" s="24"/>
      <c r="T461" s="24"/>
      <c r="U461" s="24"/>
      <c r="V461" s="44"/>
      <c r="W461" s="22"/>
      <c r="X461" s="24"/>
      <c r="Y461" s="24"/>
      <c r="Z461" s="24"/>
      <c r="AA461" s="44"/>
      <c r="AB461" s="22"/>
      <c r="AC461" s="24"/>
      <c r="AD461" s="24"/>
      <c r="AE461" s="24"/>
      <c r="AF461" s="44"/>
      <c r="AG461" s="22"/>
      <c r="AH461" s="24"/>
      <c r="AI461" s="24"/>
      <c r="AJ461" s="24"/>
      <c r="AK461" s="44"/>
      <c r="AL461" s="22"/>
      <c r="AM461" s="24"/>
      <c r="AN461" s="24"/>
      <c r="AO461" s="24"/>
    </row>
    <row r="462">
      <c r="B462" s="42" t="s">
        <v>3554</v>
      </c>
      <c r="C462" s="43" t="s">
        <v>3555</v>
      </c>
      <c r="E462" s="24"/>
      <c r="F462" s="44"/>
      <c r="G462" s="22" t="s">
        <v>14</v>
      </c>
      <c r="H462" s="24"/>
      <c r="I462" s="24"/>
      <c r="J462" s="44"/>
      <c r="K462" s="22" t="s">
        <v>212</v>
      </c>
      <c r="L462" s="24"/>
      <c r="M462" s="24"/>
      <c r="N462" s="24"/>
      <c r="O462" s="24"/>
      <c r="P462" s="44"/>
      <c r="Q462" s="22" t="s">
        <v>318</v>
      </c>
      <c r="R462" s="24"/>
      <c r="S462" s="24"/>
      <c r="T462" s="24"/>
      <c r="U462" s="24"/>
      <c r="V462" s="44"/>
      <c r="W462" s="22" t="s">
        <v>319</v>
      </c>
      <c r="X462" s="24"/>
      <c r="Y462" s="24"/>
      <c r="Z462" s="24"/>
      <c r="AA462" s="44"/>
      <c r="AB462" s="22" t="s">
        <v>348</v>
      </c>
      <c r="AC462" s="24"/>
      <c r="AD462" s="24"/>
      <c r="AE462" s="24"/>
      <c r="AF462" s="44"/>
      <c r="AG462" s="22"/>
      <c r="AH462" s="24"/>
      <c r="AI462" s="24"/>
      <c r="AJ462" s="24"/>
      <c r="AK462" s="44"/>
      <c r="AL462" s="22"/>
      <c r="AM462" s="24"/>
      <c r="AN462" s="24"/>
      <c r="AO462" s="24"/>
    </row>
    <row r="463">
      <c r="A463" s="41" t="s">
        <v>1442</v>
      </c>
      <c r="B463" s="42" t="s">
        <v>3568</v>
      </c>
      <c r="C463" s="43" t="s">
        <v>3570</v>
      </c>
      <c r="D463" s="22" t="s">
        <v>133</v>
      </c>
      <c r="E463" s="24"/>
      <c r="F463" s="44"/>
      <c r="G463" s="22" t="s">
        <v>14</v>
      </c>
      <c r="H463" s="24"/>
      <c r="I463" s="24"/>
      <c r="J463" s="44"/>
      <c r="K463" s="22" t="s">
        <v>325</v>
      </c>
      <c r="L463" s="24"/>
      <c r="M463" s="24"/>
      <c r="N463" s="24"/>
      <c r="O463" s="24"/>
      <c r="P463" s="44"/>
      <c r="Q463" s="22"/>
      <c r="R463" s="24"/>
      <c r="S463" s="24"/>
      <c r="T463" s="24"/>
      <c r="U463" s="24"/>
      <c r="V463" s="44"/>
      <c r="W463" s="22"/>
      <c r="X463" s="24"/>
      <c r="Y463" s="24"/>
      <c r="Z463" s="24"/>
      <c r="AA463" s="44"/>
      <c r="AB463" s="22"/>
      <c r="AC463" s="24"/>
      <c r="AD463" s="24"/>
      <c r="AE463" s="24"/>
      <c r="AF463" s="44"/>
      <c r="AG463" s="22"/>
      <c r="AH463" s="24"/>
      <c r="AI463" s="24"/>
      <c r="AJ463" s="24"/>
      <c r="AK463" s="44"/>
      <c r="AL463" s="22"/>
      <c r="AM463" s="24"/>
      <c r="AN463" s="24"/>
      <c r="AO463" s="24"/>
    </row>
    <row r="464">
      <c r="B464" s="42" t="s">
        <v>3578</v>
      </c>
      <c r="C464" s="43" t="s">
        <v>3580</v>
      </c>
      <c r="E464" s="24"/>
      <c r="F464" s="44"/>
      <c r="G464" s="22" t="s">
        <v>14</v>
      </c>
      <c r="H464" s="24"/>
      <c r="I464" s="24"/>
      <c r="J464" s="44"/>
      <c r="K464" s="22" t="s">
        <v>249</v>
      </c>
      <c r="L464" s="24"/>
      <c r="M464" s="24"/>
      <c r="N464" s="24"/>
      <c r="O464" s="24"/>
      <c r="P464" s="44"/>
      <c r="Q464" s="22" t="s">
        <v>318</v>
      </c>
      <c r="R464" s="24"/>
      <c r="S464" s="24"/>
      <c r="T464" s="24"/>
      <c r="U464" s="24"/>
      <c r="V464" s="44"/>
      <c r="W464" s="22"/>
      <c r="X464" s="24"/>
      <c r="Y464" s="24"/>
      <c r="Z464" s="24"/>
      <c r="AA464" s="44"/>
      <c r="AB464" s="22"/>
      <c r="AC464" s="24"/>
      <c r="AD464" s="24"/>
      <c r="AE464" s="24"/>
      <c r="AF464" s="44"/>
      <c r="AG464" s="22"/>
      <c r="AH464" s="24"/>
      <c r="AI464" s="24"/>
      <c r="AJ464" s="24"/>
      <c r="AK464" s="44"/>
      <c r="AL464" s="22"/>
      <c r="AM464" s="24"/>
      <c r="AN464" s="24"/>
      <c r="AO464" s="24"/>
    </row>
    <row r="465">
      <c r="B465" s="42" t="s">
        <v>3588</v>
      </c>
      <c r="C465" s="43" t="s">
        <v>3589</v>
      </c>
      <c r="E465" s="24"/>
      <c r="F465" s="44"/>
      <c r="G465" s="22" t="s">
        <v>14</v>
      </c>
      <c r="H465" s="24"/>
      <c r="I465" s="24"/>
      <c r="J465" s="44"/>
      <c r="K465" s="22" t="s">
        <v>335</v>
      </c>
      <c r="L465" s="24"/>
      <c r="M465" s="24"/>
      <c r="N465" s="24"/>
      <c r="O465" s="24"/>
      <c r="P465" s="44"/>
      <c r="Q465" s="22"/>
      <c r="R465" s="24"/>
      <c r="S465" s="24"/>
      <c r="T465" s="24"/>
      <c r="U465" s="24"/>
      <c r="V465" s="44"/>
      <c r="W465" s="22"/>
      <c r="X465" s="24"/>
      <c r="Y465" s="24"/>
      <c r="Z465" s="24"/>
      <c r="AA465" s="44"/>
      <c r="AB465" s="22"/>
      <c r="AC465" s="24"/>
      <c r="AD465" s="24"/>
      <c r="AE465" s="24"/>
      <c r="AF465" s="44"/>
      <c r="AG465" s="22"/>
      <c r="AH465" s="24"/>
      <c r="AI465" s="24"/>
      <c r="AJ465" s="24"/>
      <c r="AK465" s="44"/>
      <c r="AL465" s="22"/>
      <c r="AM465" s="24"/>
      <c r="AN465" s="24"/>
      <c r="AO465" s="24"/>
    </row>
    <row r="466">
      <c r="B466" s="42" t="s">
        <v>3599</v>
      </c>
      <c r="C466" s="43" t="s">
        <v>3601</v>
      </c>
      <c r="E466" s="24"/>
      <c r="F466" s="44"/>
      <c r="G466" s="22" t="s">
        <v>14</v>
      </c>
      <c r="H466" s="24"/>
      <c r="I466" s="24"/>
      <c r="J466" s="44"/>
      <c r="K466" s="22" t="s">
        <v>423</v>
      </c>
      <c r="L466" s="24"/>
      <c r="M466" s="24"/>
      <c r="N466" s="24"/>
      <c r="O466" s="24"/>
      <c r="P466" s="44"/>
      <c r="Q466" s="22"/>
      <c r="R466" s="24"/>
      <c r="S466" s="24"/>
      <c r="T466" s="24"/>
      <c r="U466" s="24"/>
      <c r="V466" s="44"/>
      <c r="W466" s="22"/>
      <c r="X466" s="24"/>
      <c r="Y466" s="24"/>
      <c r="Z466" s="24"/>
      <c r="AA466" s="44"/>
      <c r="AB466" s="22"/>
      <c r="AC466" s="24"/>
      <c r="AD466" s="24"/>
      <c r="AE466" s="24"/>
      <c r="AF466" s="44"/>
      <c r="AG466" s="22"/>
      <c r="AH466" s="24"/>
      <c r="AI466" s="24"/>
      <c r="AJ466" s="24"/>
      <c r="AK466" s="44"/>
      <c r="AL466" s="22"/>
      <c r="AM466" s="24"/>
      <c r="AN466" s="24"/>
      <c r="AO466" s="24"/>
    </row>
    <row r="467">
      <c r="B467" s="42" t="s">
        <v>3608</v>
      </c>
      <c r="C467" s="43" t="s">
        <v>3609</v>
      </c>
      <c r="E467" s="24"/>
      <c r="F467" s="44"/>
      <c r="G467" s="22" t="s">
        <v>14</v>
      </c>
      <c r="H467" s="24"/>
      <c r="I467" s="24"/>
      <c r="J467" s="44"/>
      <c r="K467" s="22" t="s">
        <v>249</v>
      </c>
      <c r="L467" s="30" t="str">
        <f>HYPERLINK("https://www.youtube.com/watch?v=YplV8Qmqi3c","HGB")</f>
        <v>HGB</v>
      </c>
      <c r="M467" s="24"/>
      <c r="N467" s="24"/>
      <c r="O467" s="24"/>
      <c r="P467" s="50"/>
      <c r="Q467" s="22"/>
      <c r="R467" s="24"/>
      <c r="S467" s="24"/>
      <c r="T467" s="24"/>
      <c r="U467" s="24"/>
      <c r="V467" s="44"/>
      <c r="W467" s="22"/>
      <c r="X467" s="24"/>
      <c r="Y467" s="24"/>
      <c r="Z467" s="24"/>
      <c r="AA467" s="44"/>
      <c r="AB467" s="22"/>
      <c r="AC467" s="24"/>
      <c r="AD467" s="24"/>
      <c r="AE467" s="24"/>
      <c r="AF467" s="44"/>
      <c r="AG467" s="22"/>
      <c r="AH467" s="24"/>
      <c r="AI467" s="24"/>
      <c r="AJ467" s="24"/>
      <c r="AK467" s="44"/>
      <c r="AL467" s="22"/>
      <c r="AM467" s="24"/>
      <c r="AN467" s="24"/>
      <c r="AO467" s="24"/>
    </row>
    <row r="468">
      <c r="A468" s="41" t="s">
        <v>1458</v>
      </c>
      <c r="B468" s="42" t="s">
        <v>3625</v>
      </c>
      <c r="C468" s="43" t="s">
        <v>3627</v>
      </c>
      <c r="D468" s="22" t="s">
        <v>133</v>
      </c>
      <c r="E468" s="24"/>
      <c r="F468" s="44"/>
      <c r="G468" s="22" t="s">
        <v>14</v>
      </c>
      <c r="H468" s="24"/>
      <c r="I468" s="24"/>
      <c r="J468" s="44"/>
      <c r="K468" s="22" t="s">
        <v>3630</v>
      </c>
      <c r="L468" s="24"/>
      <c r="M468" s="24"/>
      <c r="N468" s="24"/>
      <c r="O468" s="24"/>
      <c r="P468" s="44"/>
      <c r="Q468" s="22" t="s">
        <v>3631</v>
      </c>
      <c r="R468" s="24"/>
      <c r="S468" s="24"/>
      <c r="T468" s="24"/>
      <c r="U468" s="24"/>
      <c r="V468" s="44"/>
      <c r="W468" s="22"/>
      <c r="X468" s="24"/>
      <c r="Y468" s="24"/>
      <c r="Z468" s="24"/>
      <c r="AA468" s="44"/>
      <c r="AB468" s="22"/>
      <c r="AC468" s="24"/>
      <c r="AD468" s="24"/>
      <c r="AE468" s="24"/>
      <c r="AF468" s="44"/>
      <c r="AG468" s="22"/>
      <c r="AH468" s="24"/>
      <c r="AI468" s="24"/>
      <c r="AJ468" s="24"/>
      <c r="AK468" s="44"/>
      <c r="AL468" s="22"/>
      <c r="AM468" s="24"/>
      <c r="AN468" s="24"/>
      <c r="AO468" s="24"/>
    </row>
    <row r="469">
      <c r="B469" s="42" t="s">
        <v>3637</v>
      </c>
      <c r="C469" s="43" t="s">
        <v>3639</v>
      </c>
      <c r="E469" s="24"/>
      <c r="F469" s="44"/>
      <c r="G469" s="22" t="s">
        <v>14</v>
      </c>
      <c r="H469" s="24"/>
      <c r="I469" s="24"/>
      <c r="J469" s="44"/>
      <c r="K469" s="22" t="s">
        <v>145</v>
      </c>
      <c r="L469" s="30" t="str">
        <f>HYPERLINK("https://www.youtube.com/watch?v=C_oenTfzEf8","GEA")</f>
        <v>GEA</v>
      </c>
      <c r="M469" s="30" t="str">
        <f>HYPERLINK("https://www.youtube.com/watch?v=HRq1vqO0RwY","HGB")</f>
        <v>HGB</v>
      </c>
      <c r="N469" s="52"/>
      <c r="O469" s="52"/>
      <c r="P469" s="50"/>
      <c r="Q469" s="22"/>
      <c r="R469" s="24"/>
      <c r="S469" s="24"/>
      <c r="T469" s="24"/>
      <c r="U469" s="24"/>
      <c r="V469" s="44"/>
      <c r="W469" s="22"/>
      <c r="X469" s="24"/>
      <c r="Y469" s="24"/>
      <c r="Z469" s="24"/>
      <c r="AA469" s="44"/>
      <c r="AB469" s="22"/>
      <c r="AC469" s="24"/>
      <c r="AD469" s="24"/>
      <c r="AE469" s="24"/>
      <c r="AF469" s="44"/>
      <c r="AG469" s="22"/>
      <c r="AH469" s="24"/>
      <c r="AI469" s="24"/>
      <c r="AJ469" s="24"/>
      <c r="AK469" s="44"/>
      <c r="AL469" s="22"/>
      <c r="AM469" s="24"/>
      <c r="AN469" s="24"/>
      <c r="AO469" s="24"/>
    </row>
    <row r="470">
      <c r="B470" s="42" t="s">
        <v>3660</v>
      </c>
      <c r="C470" s="43" t="s">
        <v>3662</v>
      </c>
      <c r="E470" s="24"/>
      <c r="F470" s="44"/>
      <c r="G470" s="22" t="s">
        <v>14</v>
      </c>
      <c r="H470" s="24"/>
      <c r="I470" s="24"/>
      <c r="J470" s="44"/>
      <c r="K470" s="22" t="s">
        <v>473</v>
      </c>
      <c r="L470" s="24"/>
      <c r="M470" s="24"/>
      <c r="N470" s="24"/>
      <c r="O470" s="24"/>
      <c r="P470" s="44"/>
      <c r="Q470" s="22"/>
      <c r="R470" s="24"/>
      <c r="S470" s="24"/>
      <c r="T470" s="24"/>
      <c r="U470" s="24"/>
      <c r="V470" s="44"/>
      <c r="W470" s="22"/>
      <c r="X470" s="24"/>
      <c r="Y470" s="24"/>
      <c r="Z470" s="24"/>
      <c r="AA470" s="44"/>
      <c r="AB470" s="22"/>
      <c r="AC470" s="24"/>
      <c r="AD470" s="24"/>
      <c r="AE470" s="24"/>
      <c r="AF470" s="44"/>
      <c r="AG470" s="22"/>
      <c r="AH470" s="24"/>
      <c r="AI470" s="24"/>
      <c r="AJ470" s="24"/>
      <c r="AK470" s="44"/>
      <c r="AL470" s="22"/>
      <c r="AM470" s="24"/>
      <c r="AN470" s="24"/>
      <c r="AO470" s="24"/>
    </row>
    <row r="471">
      <c r="B471" s="42" t="s">
        <v>3670</v>
      </c>
      <c r="C471" s="43" t="s">
        <v>3671</v>
      </c>
      <c r="E471" s="24"/>
      <c r="F471" s="44"/>
      <c r="G471" s="22" t="s">
        <v>14</v>
      </c>
      <c r="H471" s="24"/>
      <c r="I471" s="24"/>
      <c r="J471" s="44"/>
      <c r="K471" s="22" t="s">
        <v>212</v>
      </c>
      <c r="L471" s="30" t="str">
        <f>HYPERLINK("https://www.youtube.com/watch?v=qzIHtPquKvA","HGB")</f>
        <v>HGB</v>
      </c>
      <c r="M471" s="24"/>
      <c r="N471" s="52"/>
      <c r="O471" s="52"/>
      <c r="P471" s="44"/>
      <c r="Q471" s="22" t="s">
        <v>307</v>
      </c>
      <c r="R471" s="24"/>
      <c r="S471" s="24"/>
      <c r="T471" s="24"/>
      <c r="U471" s="24"/>
      <c r="V471" s="44"/>
      <c r="W471" s="22"/>
      <c r="X471" s="24"/>
      <c r="Y471" s="24"/>
      <c r="Z471" s="24"/>
      <c r="AA471" s="44"/>
      <c r="AB471" s="22"/>
      <c r="AC471" s="24"/>
      <c r="AD471" s="24"/>
      <c r="AE471" s="24"/>
      <c r="AF471" s="44"/>
      <c r="AG471" s="22"/>
      <c r="AH471" s="24"/>
      <c r="AI471" s="24"/>
      <c r="AJ471" s="24"/>
      <c r="AK471" s="44"/>
      <c r="AL471" s="22"/>
      <c r="AM471" s="24"/>
      <c r="AN471" s="24"/>
      <c r="AO471" s="24"/>
    </row>
    <row r="472">
      <c r="B472" s="42" t="s">
        <v>3682</v>
      </c>
      <c r="C472" s="43" t="s">
        <v>3683</v>
      </c>
      <c r="E472" s="24"/>
      <c r="F472" s="44"/>
      <c r="G472" s="22" t="s">
        <v>14</v>
      </c>
      <c r="H472" s="24"/>
      <c r="I472" s="24"/>
      <c r="J472" s="44"/>
      <c r="K472" s="22" t="s">
        <v>670</v>
      </c>
      <c r="L472" s="30" t="str">
        <f>HYPERLINK("https://www.youtube.com/watch?v=RIRomKYgmJ4","HGB")</f>
        <v>HGB</v>
      </c>
      <c r="M472" s="24"/>
      <c r="N472" s="52"/>
      <c r="O472" s="52"/>
      <c r="P472" s="44"/>
      <c r="Q472" s="22" t="s">
        <v>307</v>
      </c>
      <c r="R472" s="24"/>
      <c r="S472" s="24"/>
      <c r="T472" s="24"/>
      <c r="U472" s="24"/>
      <c r="V472" s="44"/>
      <c r="W472" s="22" t="s">
        <v>476</v>
      </c>
      <c r="X472" s="24"/>
      <c r="Y472" s="24"/>
      <c r="Z472" s="24"/>
      <c r="AA472" s="44"/>
      <c r="AB472" s="22" t="s">
        <v>318</v>
      </c>
      <c r="AC472" s="24"/>
      <c r="AD472" s="24"/>
      <c r="AE472" s="24"/>
      <c r="AF472" s="44"/>
      <c r="AG472" s="22" t="s">
        <v>345</v>
      </c>
      <c r="AH472" s="24"/>
      <c r="AI472" s="24"/>
      <c r="AJ472" s="24"/>
      <c r="AK472" s="44"/>
      <c r="AL472" s="22" t="s">
        <v>935</v>
      </c>
      <c r="AM472" s="24"/>
      <c r="AN472" s="24"/>
      <c r="AO472" s="24"/>
    </row>
    <row r="473">
      <c r="A473" s="41" t="s">
        <v>1468</v>
      </c>
      <c r="B473" s="42" t="s">
        <v>3706</v>
      </c>
      <c r="C473" s="43" t="s">
        <v>3707</v>
      </c>
      <c r="D473" s="22" t="s">
        <v>133</v>
      </c>
      <c r="E473" s="24"/>
      <c r="F473" s="44"/>
      <c r="G473" s="22" t="s">
        <v>14</v>
      </c>
      <c r="H473" s="24"/>
      <c r="I473" s="24"/>
      <c r="J473" s="44"/>
      <c r="K473" s="22" t="s">
        <v>335</v>
      </c>
      <c r="L473" s="24"/>
      <c r="M473" s="24"/>
      <c r="N473" s="24"/>
      <c r="O473" s="24"/>
      <c r="P473" s="44"/>
      <c r="Q473" s="22"/>
      <c r="R473" s="24"/>
      <c r="S473" s="24"/>
      <c r="T473" s="24"/>
      <c r="U473" s="24"/>
      <c r="V473" s="44"/>
      <c r="W473" s="22"/>
      <c r="X473" s="24"/>
      <c r="Y473" s="24"/>
      <c r="Z473" s="24"/>
      <c r="AA473" s="44"/>
      <c r="AB473" s="22"/>
      <c r="AC473" s="24"/>
      <c r="AD473" s="24"/>
      <c r="AE473" s="24"/>
      <c r="AF473" s="44"/>
      <c r="AG473" s="22"/>
      <c r="AH473" s="24"/>
      <c r="AI473" s="24"/>
      <c r="AJ473" s="24"/>
      <c r="AK473" s="44"/>
      <c r="AL473" s="22"/>
      <c r="AM473" s="24"/>
      <c r="AN473" s="24"/>
      <c r="AO473" s="24"/>
    </row>
    <row r="474">
      <c r="B474" s="42" t="s">
        <v>3716</v>
      </c>
      <c r="C474" s="43" t="s">
        <v>3717</v>
      </c>
      <c r="E474" s="24"/>
      <c r="F474" s="44"/>
      <c r="G474" s="22" t="s">
        <v>14</v>
      </c>
      <c r="H474" s="24"/>
      <c r="I474" s="24"/>
      <c r="J474" s="44"/>
      <c r="K474" s="22" t="s">
        <v>690</v>
      </c>
      <c r="L474" s="30" t="str">
        <f>HYPERLINK("https://www.youtube.com/watch?v=WvQEXqjmOD0","HGB")</f>
        <v>HGB</v>
      </c>
      <c r="M474" s="30" t="str">
        <f>HYPERLINK("https://www.twitch.tv/videos/337307863","NIM")</f>
        <v>NIM</v>
      </c>
      <c r="N474" s="24"/>
      <c r="O474" s="24"/>
      <c r="P474" s="44"/>
      <c r="Q474" s="22" t="s">
        <v>318</v>
      </c>
      <c r="R474" s="24"/>
      <c r="S474" s="24"/>
      <c r="T474" s="24"/>
      <c r="U474" s="24"/>
      <c r="V474" s="44"/>
      <c r="W474" s="22" t="s">
        <v>354</v>
      </c>
      <c r="X474" s="30" t="str">
        <f>HYPERLINK("https://www.twitch.tv/videos/337307864","NIM")</f>
        <v>NIM</v>
      </c>
      <c r="Y474" s="24"/>
      <c r="Z474" s="24"/>
      <c r="AA474" s="44"/>
      <c r="AB474" s="22" t="s">
        <v>411</v>
      </c>
      <c r="AC474" s="24"/>
      <c r="AD474" s="24"/>
      <c r="AE474" s="24"/>
      <c r="AF474" s="44"/>
      <c r="AG474" s="22"/>
      <c r="AH474" s="24"/>
      <c r="AI474" s="24"/>
      <c r="AJ474" s="24"/>
      <c r="AK474" s="44"/>
      <c r="AL474" s="22"/>
      <c r="AM474" s="24"/>
      <c r="AN474" s="24"/>
      <c r="AO474" s="24"/>
    </row>
    <row r="475">
      <c r="B475" s="42" t="s">
        <v>3737</v>
      </c>
      <c r="C475" s="43" t="s">
        <v>3739</v>
      </c>
      <c r="E475" s="24"/>
      <c r="F475" s="44"/>
      <c r="G475" s="22" t="s">
        <v>14</v>
      </c>
      <c r="H475" s="24"/>
      <c r="I475" s="24"/>
      <c r="J475" s="44"/>
      <c r="K475" s="22" t="s">
        <v>249</v>
      </c>
      <c r="L475" s="24"/>
      <c r="M475" s="24"/>
      <c r="N475" s="24"/>
      <c r="O475" s="24"/>
      <c r="P475" s="44"/>
      <c r="Q475" s="22" t="s">
        <v>318</v>
      </c>
      <c r="R475" s="24"/>
      <c r="S475" s="24"/>
      <c r="T475" s="24"/>
      <c r="U475" s="24"/>
      <c r="V475" s="44"/>
      <c r="W475" s="22"/>
      <c r="X475" s="24"/>
      <c r="Y475" s="24"/>
      <c r="Z475" s="24"/>
      <c r="AA475" s="44"/>
      <c r="AB475" s="22"/>
      <c r="AC475" s="24"/>
      <c r="AD475" s="24"/>
      <c r="AE475" s="24"/>
      <c r="AF475" s="44"/>
      <c r="AG475" s="22"/>
      <c r="AH475" s="24"/>
      <c r="AI475" s="24"/>
      <c r="AJ475" s="24"/>
      <c r="AK475" s="44"/>
      <c r="AL475" s="22"/>
      <c r="AM475" s="24"/>
      <c r="AN475" s="24"/>
      <c r="AO475" s="24"/>
    </row>
    <row r="476">
      <c r="B476" s="42" t="s">
        <v>3751</v>
      </c>
      <c r="C476" s="43" t="s">
        <v>3753</v>
      </c>
      <c r="E476" s="24"/>
      <c r="F476" s="44"/>
      <c r="G476" s="22" t="s">
        <v>14</v>
      </c>
      <c r="H476" s="24"/>
      <c r="I476" s="24"/>
      <c r="J476" s="44"/>
      <c r="K476" s="22" t="s">
        <v>249</v>
      </c>
      <c r="L476" s="24"/>
      <c r="M476" s="24"/>
      <c r="N476" s="24"/>
      <c r="O476" s="24"/>
      <c r="P476" s="44"/>
      <c r="Q476" s="22" t="s">
        <v>353</v>
      </c>
      <c r="R476" s="24"/>
      <c r="S476" s="24"/>
      <c r="T476" s="24"/>
      <c r="U476" s="24"/>
      <c r="V476" s="44"/>
      <c r="W476" s="22"/>
      <c r="X476" s="24"/>
      <c r="Y476" s="24"/>
      <c r="Z476" s="24"/>
      <c r="AA476" s="44"/>
      <c r="AB476" s="22"/>
      <c r="AC476" s="24"/>
      <c r="AD476" s="24"/>
      <c r="AE476" s="24"/>
      <c r="AF476" s="44"/>
      <c r="AG476" s="22"/>
      <c r="AH476" s="24"/>
      <c r="AI476" s="24"/>
      <c r="AJ476" s="24"/>
      <c r="AK476" s="44"/>
      <c r="AL476" s="22"/>
      <c r="AM476" s="24"/>
      <c r="AN476" s="24"/>
      <c r="AO476" s="24"/>
    </row>
    <row r="477">
      <c r="B477" s="42" t="s">
        <v>3762</v>
      </c>
      <c r="C477" s="43" t="s">
        <v>3763</v>
      </c>
      <c r="E477" s="24"/>
      <c r="F477" s="44"/>
      <c r="G477" s="22" t="s">
        <v>14</v>
      </c>
      <c r="H477" s="24"/>
      <c r="I477" s="24"/>
      <c r="J477" s="44"/>
      <c r="K477" s="22" t="s">
        <v>335</v>
      </c>
      <c r="L477" s="30" t="str">
        <f>HYPERLINK("https://www.youtube.com/watch?v=ujU4WEkoxng","HGB")</f>
        <v>HGB</v>
      </c>
      <c r="M477" s="52"/>
      <c r="N477" s="24"/>
      <c r="O477" s="24"/>
      <c r="P477" s="44"/>
      <c r="Q477" s="22" t="s">
        <v>318</v>
      </c>
      <c r="R477" s="24"/>
      <c r="S477" s="24"/>
      <c r="T477" s="24"/>
      <c r="U477" s="24"/>
      <c r="V477" s="44"/>
      <c r="W477" s="22" t="s">
        <v>438</v>
      </c>
      <c r="X477" s="30" t="str">
        <f>HYPERLINK("https://www.youtube.com/watch?v=ujU4WEkoxng","HGB")</f>
        <v>HGB</v>
      </c>
      <c r="Y477" s="24"/>
      <c r="Z477" s="24"/>
      <c r="AA477" s="44"/>
      <c r="AB477" s="22"/>
      <c r="AC477" s="24"/>
      <c r="AD477" s="24"/>
      <c r="AE477" s="24"/>
      <c r="AF477" s="44"/>
      <c r="AG477" s="22"/>
      <c r="AH477" s="24"/>
      <c r="AI477" s="24"/>
      <c r="AJ477" s="24"/>
      <c r="AK477" s="44"/>
      <c r="AL477" s="22"/>
      <c r="AM477" s="24"/>
      <c r="AN477" s="24"/>
      <c r="AO477" s="24"/>
    </row>
    <row r="478">
      <c r="A478" s="41" t="s">
        <v>1484</v>
      </c>
      <c r="B478" s="42" t="s">
        <v>3782</v>
      </c>
      <c r="C478" s="43" t="s">
        <v>3784</v>
      </c>
      <c r="D478" s="22" t="s">
        <v>133</v>
      </c>
      <c r="E478" s="24"/>
      <c r="F478" s="44"/>
      <c r="G478" s="22" t="s">
        <v>14</v>
      </c>
      <c r="H478" s="24"/>
      <c r="I478" s="24"/>
      <c r="J478" s="44"/>
      <c r="K478" s="22" t="s">
        <v>423</v>
      </c>
      <c r="L478" s="24"/>
      <c r="M478" s="24"/>
      <c r="N478" s="24"/>
      <c r="O478" s="24"/>
      <c r="P478" s="44"/>
      <c r="Q478" s="22"/>
      <c r="R478" s="24"/>
      <c r="S478" s="24"/>
      <c r="T478" s="24"/>
      <c r="U478" s="24"/>
      <c r="V478" s="44"/>
      <c r="W478" s="22"/>
      <c r="X478" s="24"/>
      <c r="Y478" s="24"/>
      <c r="Z478" s="24"/>
      <c r="AA478" s="44"/>
      <c r="AB478" s="22"/>
      <c r="AC478" s="24"/>
      <c r="AD478" s="24"/>
      <c r="AE478" s="24"/>
      <c r="AF478" s="44"/>
      <c r="AG478" s="22"/>
      <c r="AH478" s="24"/>
      <c r="AI478" s="24"/>
      <c r="AJ478" s="24"/>
      <c r="AK478" s="44"/>
      <c r="AL478" s="22"/>
      <c r="AM478" s="24"/>
      <c r="AN478" s="24"/>
      <c r="AO478" s="24"/>
    </row>
    <row r="479">
      <c r="B479" s="42" t="s">
        <v>3793</v>
      </c>
      <c r="C479" s="43" t="s">
        <v>3795</v>
      </c>
      <c r="E479" s="24"/>
      <c r="F479" s="44"/>
      <c r="G479" s="22" t="s">
        <v>14</v>
      </c>
      <c r="H479" s="24"/>
      <c r="I479" s="24"/>
      <c r="J479" s="44"/>
      <c r="K479" s="22" t="s">
        <v>145</v>
      </c>
      <c r="L479" s="24"/>
      <c r="M479" s="24"/>
      <c r="N479" s="24"/>
      <c r="O479" s="24"/>
      <c r="P479" s="44"/>
      <c r="Q479" s="22"/>
      <c r="R479" s="24"/>
      <c r="S479" s="24"/>
      <c r="T479" s="24"/>
      <c r="U479" s="24"/>
      <c r="V479" s="44"/>
      <c r="W479" s="22"/>
      <c r="X479" s="24"/>
      <c r="Y479" s="24"/>
      <c r="Z479" s="24"/>
      <c r="AA479" s="44"/>
      <c r="AB479" s="22"/>
      <c r="AC479" s="24"/>
      <c r="AD479" s="24"/>
      <c r="AE479" s="24"/>
      <c r="AF479" s="44"/>
      <c r="AG479" s="22"/>
      <c r="AH479" s="24"/>
      <c r="AI479" s="24"/>
      <c r="AJ479" s="24"/>
      <c r="AK479" s="44"/>
      <c r="AL479" s="22"/>
      <c r="AM479" s="24"/>
      <c r="AN479" s="24"/>
      <c r="AO479" s="24"/>
    </row>
    <row r="480">
      <c r="B480" s="42" t="s">
        <v>3806</v>
      </c>
      <c r="C480" s="43" t="s">
        <v>3807</v>
      </c>
      <c r="E480" s="24"/>
      <c r="F480" s="44"/>
      <c r="G480" s="22" t="s">
        <v>14</v>
      </c>
      <c r="H480" s="24"/>
      <c r="I480" s="24"/>
      <c r="J480" s="44"/>
      <c r="K480" s="22" t="s">
        <v>494</v>
      </c>
      <c r="L480" s="24"/>
      <c r="M480" s="24"/>
      <c r="N480" s="24"/>
      <c r="O480" s="24"/>
      <c r="P480" s="44"/>
      <c r="Q480" s="22" t="s">
        <v>318</v>
      </c>
      <c r="R480" s="24"/>
      <c r="S480" s="24"/>
      <c r="T480" s="24"/>
      <c r="U480" s="24"/>
      <c r="V480" s="44"/>
      <c r="W480" s="22" t="s">
        <v>307</v>
      </c>
      <c r="X480" s="24"/>
      <c r="Y480" s="24"/>
      <c r="Z480" s="24"/>
      <c r="AA480" s="44"/>
      <c r="AB480" s="22"/>
      <c r="AC480" s="24"/>
      <c r="AD480" s="24"/>
      <c r="AE480" s="24"/>
      <c r="AF480" s="44"/>
      <c r="AG480" s="22"/>
      <c r="AH480" s="24"/>
      <c r="AI480" s="24"/>
      <c r="AJ480" s="24"/>
      <c r="AK480" s="44"/>
      <c r="AL480" s="22"/>
      <c r="AM480" s="24"/>
      <c r="AN480" s="24"/>
      <c r="AO480" s="24"/>
    </row>
    <row r="481">
      <c r="B481" s="42" t="s">
        <v>3818</v>
      </c>
      <c r="C481" s="43" t="s">
        <v>3819</v>
      </c>
      <c r="E481" s="24"/>
      <c r="F481" s="44"/>
      <c r="G481" s="22" t="s">
        <v>14</v>
      </c>
      <c r="H481" s="30" t="str">
        <f>HYPERLINK("https://www.youtube.com/watch?v=hRHveejgPqU","SUN")</f>
        <v>SUN</v>
      </c>
      <c r="I481" s="24"/>
      <c r="J481" s="44"/>
      <c r="K481" s="22" t="s">
        <v>335</v>
      </c>
      <c r="L481" s="30" t="str">
        <f>HYPERLINK("https://www.twitch.tv/videos/273558934","NIM")</f>
        <v>NIM</v>
      </c>
      <c r="M481" s="30" t="str">
        <f>HYPERLINK("https://www.youtube.com/watch?v=hRHveejgPqU","SUN")</f>
        <v>SUN</v>
      </c>
      <c r="N481" s="30" t="str">
        <f>HYPERLINK("https://www.youtube.com/watch?v=PYZhCBy0eZA","HGB")</f>
        <v>HGB</v>
      </c>
      <c r="O481" s="30" t="str">
        <f>HYPERLINK("https://www.youtube.com/watch?v=RxyDGRanIT0","AWE")</f>
        <v>AWE</v>
      </c>
      <c r="P481" s="50"/>
      <c r="Q481" s="22" t="s">
        <v>345</v>
      </c>
      <c r="R481" s="30" t="str">
        <f>HYPERLINK("https://www.twitch.tv/videos/87785399","XEL")</f>
        <v>XEL</v>
      </c>
      <c r="S481" s="30" t="str">
        <f>HYPERLINK("https://www.twitch.tv/videos/318096364","AWE")</f>
        <v>AWE</v>
      </c>
      <c r="T481" s="30" t="str">
        <f>HYPERLINK("https://www.twitch.tv/videos/337644958","NIM")</f>
        <v>NIM</v>
      </c>
      <c r="U481" s="30" t="str">
        <f>HYPERLINK("https://www.youtube.com/playlist?list=PLbVGARhZL4D3TAJWXF326ZyhK2vD6Maou","Playlist")</f>
        <v>Playlist</v>
      </c>
      <c r="V481" s="35"/>
      <c r="W481" s="22"/>
      <c r="X481" s="24"/>
      <c r="Y481" s="24"/>
      <c r="Z481" s="24"/>
      <c r="AA481" s="44"/>
      <c r="AB481" s="22"/>
      <c r="AC481" s="24"/>
      <c r="AD481" s="24"/>
      <c r="AE481" s="24"/>
      <c r="AF481" s="44"/>
      <c r="AG481" s="22"/>
      <c r="AH481" s="24"/>
      <c r="AI481" s="24"/>
      <c r="AJ481" s="24"/>
      <c r="AK481" s="44"/>
      <c r="AL481" s="22"/>
      <c r="AM481" s="24"/>
      <c r="AN481" s="24"/>
      <c r="AO481" s="24"/>
    </row>
    <row r="482">
      <c r="B482" s="42" t="s">
        <v>3866</v>
      </c>
      <c r="C482" s="43" t="s">
        <v>3868</v>
      </c>
      <c r="E482" s="24"/>
      <c r="F482" s="44"/>
      <c r="G482" s="22" t="s">
        <v>14</v>
      </c>
      <c r="H482" s="24"/>
      <c r="I482" s="24"/>
      <c r="J482" s="44"/>
      <c r="K482" s="22" t="s">
        <v>3870</v>
      </c>
      <c r="L482" s="30" t="str">
        <f>HYPERLINK("https://www.youtube.com/watch?v=UU36pjf0D1I","MAE")</f>
        <v>MAE</v>
      </c>
      <c r="M482" s="30" t="str">
        <f>HYPERLINK("https://www.twitch.tv/videos/337692899","NIM")</f>
        <v>NIM</v>
      </c>
      <c r="N482" s="30" t="str">
        <f>HYPERLINK("https://www.youtube.com/watch?v=QiHJQaHM4fo","SKY")</f>
        <v>SKY</v>
      </c>
      <c r="O482" s="24"/>
      <c r="P482" s="44"/>
      <c r="Q482" s="22"/>
      <c r="R482" s="24"/>
      <c r="S482" s="24"/>
      <c r="T482" s="24"/>
      <c r="U482" s="24"/>
      <c r="V482" s="44"/>
      <c r="W482" s="22"/>
      <c r="X482" s="24"/>
      <c r="Y482" s="24"/>
      <c r="Z482" s="24"/>
      <c r="AA482" s="44"/>
      <c r="AB482" s="22"/>
      <c r="AC482" s="24"/>
      <c r="AD482" s="24"/>
      <c r="AE482" s="24"/>
      <c r="AF482" s="44"/>
      <c r="AG482" s="22"/>
      <c r="AH482" s="24"/>
      <c r="AI482" s="24"/>
      <c r="AJ482" s="24"/>
      <c r="AK482" s="44"/>
      <c r="AL482" s="22"/>
      <c r="AM482" s="24"/>
      <c r="AN482" s="24"/>
      <c r="AO482" s="24"/>
    </row>
    <row r="483">
      <c r="A483" s="41" t="s">
        <v>1504</v>
      </c>
      <c r="B483" s="42" t="s">
        <v>3899</v>
      </c>
      <c r="C483" s="43" t="s">
        <v>3900</v>
      </c>
      <c r="D483" s="22" t="s">
        <v>133</v>
      </c>
      <c r="E483" s="24"/>
      <c r="F483" s="44"/>
      <c r="G483" s="22" t="s">
        <v>14</v>
      </c>
      <c r="H483" s="24"/>
      <c r="I483" s="24"/>
      <c r="J483" s="44"/>
      <c r="K483" s="22" t="s">
        <v>690</v>
      </c>
      <c r="L483" s="30" t="str">
        <f>HYPERLINK("https://www.youtube.com/watch?v=V3Lb4aCQ8hc","HGB")</f>
        <v>HGB</v>
      </c>
      <c r="M483" s="24"/>
      <c r="N483" s="24"/>
      <c r="O483" s="24"/>
      <c r="P483" s="50"/>
      <c r="Q483" s="22"/>
      <c r="R483" s="24"/>
      <c r="S483" s="24"/>
      <c r="T483" s="24"/>
      <c r="U483" s="24"/>
      <c r="V483" s="44"/>
      <c r="W483" s="22"/>
      <c r="X483" s="24"/>
      <c r="Y483" s="24"/>
      <c r="Z483" s="24"/>
      <c r="AA483" s="44"/>
      <c r="AB483" s="22"/>
      <c r="AC483" s="24"/>
      <c r="AD483" s="24"/>
      <c r="AE483" s="24"/>
      <c r="AF483" s="44"/>
      <c r="AG483" s="22"/>
      <c r="AH483" s="24"/>
      <c r="AI483" s="24"/>
      <c r="AJ483" s="24"/>
      <c r="AK483" s="44"/>
      <c r="AL483" s="22"/>
      <c r="AM483" s="24"/>
      <c r="AN483" s="24"/>
      <c r="AO483" s="24"/>
    </row>
    <row r="484">
      <c r="B484" s="42" t="s">
        <v>3921</v>
      </c>
      <c r="C484" s="43" t="s">
        <v>3922</v>
      </c>
      <c r="E484" s="24"/>
      <c r="F484" s="44"/>
      <c r="G484" s="22" t="s">
        <v>14</v>
      </c>
      <c r="H484" s="24"/>
      <c r="I484" s="24"/>
      <c r="J484" s="44"/>
      <c r="K484" s="22" t="s">
        <v>212</v>
      </c>
      <c r="L484" s="30" t="str">
        <f>HYPERLINK("https://www.youtube.com/watch?v=hr8a0yf7068","SUN")</f>
        <v>SUN</v>
      </c>
      <c r="M484" s="24"/>
      <c r="N484" s="24"/>
      <c r="O484" s="24"/>
      <c r="P484" s="44"/>
      <c r="Q484" s="22"/>
      <c r="R484" s="24"/>
      <c r="S484" s="24"/>
      <c r="T484" s="24"/>
      <c r="U484" s="24"/>
      <c r="V484" s="44"/>
      <c r="W484" s="22"/>
      <c r="X484" s="24"/>
      <c r="Y484" s="24"/>
      <c r="Z484" s="24"/>
      <c r="AA484" s="44"/>
      <c r="AB484" s="22"/>
      <c r="AC484" s="24"/>
      <c r="AD484" s="24"/>
      <c r="AE484" s="24"/>
      <c r="AF484" s="44"/>
      <c r="AG484" s="22"/>
      <c r="AH484" s="24"/>
      <c r="AI484" s="24"/>
      <c r="AJ484" s="24"/>
      <c r="AK484" s="44"/>
      <c r="AL484" s="22"/>
      <c r="AM484" s="24"/>
      <c r="AN484" s="24"/>
      <c r="AO484" s="24"/>
    </row>
    <row r="485">
      <c r="B485" s="42" t="s">
        <v>3937</v>
      </c>
      <c r="C485" s="43" t="s">
        <v>3939</v>
      </c>
      <c r="E485" s="24"/>
      <c r="F485" s="44"/>
      <c r="G485" s="22" t="s">
        <v>14</v>
      </c>
      <c r="H485" s="24"/>
      <c r="I485" s="24"/>
      <c r="J485" s="44"/>
      <c r="K485" s="22" t="s">
        <v>249</v>
      </c>
      <c r="L485" s="24"/>
      <c r="M485" s="24"/>
      <c r="N485" s="24"/>
      <c r="O485" s="24"/>
      <c r="P485" s="44"/>
      <c r="Q485" s="22"/>
      <c r="R485" s="24"/>
      <c r="S485" s="24"/>
      <c r="T485" s="24"/>
      <c r="U485" s="24"/>
      <c r="V485" s="44"/>
      <c r="W485" s="22"/>
      <c r="X485" s="24"/>
      <c r="Y485" s="24"/>
      <c r="Z485" s="24"/>
      <c r="AA485" s="44"/>
      <c r="AB485" s="22"/>
      <c r="AC485" s="24"/>
      <c r="AD485" s="24"/>
      <c r="AE485" s="24"/>
      <c r="AF485" s="44"/>
      <c r="AG485" s="22"/>
      <c r="AH485" s="24"/>
      <c r="AI485" s="24"/>
      <c r="AJ485" s="24"/>
      <c r="AK485" s="44"/>
      <c r="AL485" s="22"/>
      <c r="AM485" s="24"/>
      <c r="AN485" s="24"/>
      <c r="AO485" s="24"/>
    </row>
    <row r="486">
      <c r="B486" s="42" t="s">
        <v>3949</v>
      </c>
      <c r="C486" s="43" t="s">
        <v>3950</v>
      </c>
      <c r="E486" s="24"/>
      <c r="F486" s="44"/>
      <c r="G486" s="22" t="s">
        <v>14</v>
      </c>
      <c r="H486" s="24"/>
      <c r="I486" s="24"/>
      <c r="J486" s="44"/>
      <c r="K486" s="22" t="s">
        <v>335</v>
      </c>
      <c r="L486" s="24"/>
      <c r="M486" s="24"/>
      <c r="N486" s="24"/>
      <c r="O486" s="24"/>
      <c r="P486" s="44"/>
      <c r="Q486" s="22" t="s">
        <v>354</v>
      </c>
      <c r="R486" s="24"/>
      <c r="S486" s="24"/>
      <c r="T486" s="24"/>
      <c r="U486" s="24"/>
      <c r="V486" s="44"/>
      <c r="W486" s="22"/>
      <c r="X486" s="24"/>
      <c r="Y486" s="24"/>
      <c r="Z486" s="24"/>
      <c r="AA486" s="44"/>
      <c r="AB486" s="22"/>
      <c r="AC486" s="24"/>
      <c r="AD486" s="24"/>
      <c r="AE486" s="24"/>
      <c r="AF486" s="44"/>
      <c r="AG486" s="22"/>
      <c r="AH486" s="24"/>
      <c r="AI486" s="24"/>
      <c r="AJ486" s="24"/>
      <c r="AK486" s="44"/>
      <c r="AL486" s="22"/>
      <c r="AM486" s="24"/>
      <c r="AN486" s="24"/>
      <c r="AO486" s="24"/>
    </row>
    <row r="487">
      <c r="B487" s="42" t="s">
        <v>3957</v>
      </c>
      <c r="C487" s="43" t="s">
        <v>3958</v>
      </c>
      <c r="E487" s="24"/>
      <c r="F487" s="44"/>
      <c r="G487" s="22" t="s">
        <v>14</v>
      </c>
      <c r="H487" s="24"/>
      <c r="I487" s="24"/>
      <c r="J487" s="44"/>
      <c r="K487" s="22" t="s">
        <v>249</v>
      </c>
      <c r="L487" s="30" t="str">
        <f>HYPERLINK("https://www.youtube.com/watch?v=jI2JUuWymgo","HGB")</f>
        <v>HGB</v>
      </c>
      <c r="M487" s="24"/>
      <c r="N487" s="24"/>
      <c r="O487" s="24"/>
      <c r="P487" s="50"/>
      <c r="Q487" s="22"/>
      <c r="R487" s="24"/>
      <c r="S487" s="24"/>
      <c r="T487" s="24"/>
      <c r="U487" s="24"/>
      <c r="V487" s="44"/>
      <c r="W487" s="22"/>
      <c r="X487" s="24"/>
      <c r="Y487" s="24"/>
      <c r="Z487" s="24"/>
      <c r="AA487" s="44"/>
      <c r="AB487" s="22"/>
      <c r="AC487" s="24"/>
      <c r="AD487" s="24"/>
      <c r="AE487" s="24"/>
      <c r="AF487" s="44"/>
      <c r="AG487" s="22"/>
      <c r="AH487" s="24"/>
      <c r="AI487" s="24"/>
      <c r="AJ487" s="24"/>
      <c r="AK487" s="44"/>
      <c r="AL487" s="22"/>
      <c r="AM487" s="24"/>
      <c r="AN487" s="24"/>
      <c r="AO487" s="24"/>
    </row>
    <row r="488">
      <c r="A488" s="41" t="s">
        <v>1520</v>
      </c>
      <c r="B488" s="42" t="s">
        <v>3977</v>
      </c>
      <c r="C488" s="43" t="s">
        <v>3978</v>
      </c>
      <c r="D488" s="22" t="s">
        <v>133</v>
      </c>
      <c r="E488" s="24"/>
      <c r="F488" s="44"/>
      <c r="G488" s="22" t="s">
        <v>14</v>
      </c>
      <c r="H488" s="24"/>
      <c r="I488" s="24"/>
      <c r="J488" s="44"/>
      <c r="K488" s="22" t="s">
        <v>249</v>
      </c>
      <c r="L488" s="24"/>
      <c r="M488" s="24"/>
      <c r="N488" s="24"/>
      <c r="O488" s="24"/>
      <c r="P488" s="44"/>
      <c r="Q488" s="22"/>
      <c r="R488" s="24"/>
      <c r="S488" s="24"/>
      <c r="T488" s="24"/>
      <c r="U488" s="24"/>
      <c r="V488" s="44"/>
      <c r="W488" s="22"/>
      <c r="X488" s="24"/>
      <c r="Y488" s="24"/>
      <c r="Z488" s="24"/>
      <c r="AA488" s="44"/>
      <c r="AB488" s="22"/>
      <c r="AC488" s="24"/>
      <c r="AD488" s="24"/>
      <c r="AE488" s="24"/>
      <c r="AF488" s="44"/>
      <c r="AG488" s="22"/>
      <c r="AH488" s="24"/>
      <c r="AI488" s="24"/>
      <c r="AJ488" s="24"/>
      <c r="AK488" s="44"/>
      <c r="AL488" s="22"/>
      <c r="AM488" s="24"/>
      <c r="AN488" s="24"/>
      <c r="AO488" s="24"/>
    </row>
    <row r="489">
      <c r="B489" s="42" t="s">
        <v>3989</v>
      </c>
      <c r="C489" s="43" t="s">
        <v>3991</v>
      </c>
      <c r="E489" s="24"/>
      <c r="F489" s="44"/>
      <c r="G489" s="22" t="s">
        <v>14</v>
      </c>
      <c r="H489" s="24"/>
      <c r="I489" s="24"/>
      <c r="J489" s="44"/>
      <c r="K489" s="22" t="s">
        <v>556</v>
      </c>
      <c r="L489" s="30" t="str">
        <f>HYPERLINK("https://www.youtube.com/watch?v=QmXzDcyKvLo","HGB")</f>
        <v>HGB</v>
      </c>
      <c r="M489" s="30" t="str">
        <f>HYPERLINK("https://www.twitch.tv/videos/321234156","NIM")</f>
        <v>NIM</v>
      </c>
      <c r="N489" s="24"/>
      <c r="O489" s="52"/>
      <c r="P489" s="50"/>
      <c r="Q489" s="22" t="s">
        <v>562</v>
      </c>
      <c r="R489" s="30" t="str">
        <f>HYPERLINK("https://www.twitch.tv/videos/321234160","NIM")</f>
        <v>NIM</v>
      </c>
      <c r="S489" s="24"/>
      <c r="T489" s="24"/>
      <c r="U489" s="24"/>
      <c r="V489" s="44"/>
      <c r="W489" s="22"/>
      <c r="X489" s="24"/>
      <c r="Y489" s="24"/>
      <c r="Z489" s="24"/>
      <c r="AA489" s="44"/>
      <c r="AB489" s="22"/>
      <c r="AC489" s="24"/>
      <c r="AD489" s="24"/>
      <c r="AE489" s="24"/>
      <c r="AF489" s="44"/>
      <c r="AG489" s="22"/>
      <c r="AH489" s="24"/>
      <c r="AI489" s="24"/>
      <c r="AJ489" s="24"/>
      <c r="AK489" s="44"/>
      <c r="AL489" s="22"/>
      <c r="AM489" s="24"/>
      <c r="AN489" s="24"/>
      <c r="AO489" s="24"/>
    </row>
    <row r="490">
      <c r="B490" s="42" t="s">
        <v>4013</v>
      </c>
      <c r="C490" s="43" t="s">
        <v>4014</v>
      </c>
      <c r="E490" s="24"/>
      <c r="F490" s="44"/>
      <c r="G490" s="22" t="s">
        <v>14</v>
      </c>
      <c r="H490" s="24"/>
      <c r="I490" s="24"/>
      <c r="J490" s="44"/>
      <c r="K490" s="22" t="s">
        <v>249</v>
      </c>
      <c r="L490" s="24"/>
      <c r="M490" s="24"/>
      <c r="N490" s="24"/>
      <c r="O490" s="24"/>
      <c r="P490" s="44"/>
      <c r="Q490" s="22"/>
      <c r="R490" s="24"/>
      <c r="S490" s="24"/>
      <c r="T490" s="24"/>
      <c r="U490" s="24"/>
      <c r="V490" s="44"/>
      <c r="W490" s="22"/>
      <c r="X490" s="24"/>
      <c r="Y490" s="24"/>
      <c r="Z490" s="24"/>
      <c r="AA490" s="44"/>
      <c r="AB490" s="22"/>
      <c r="AC490" s="24"/>
      <c r="AD490" s="24"/>
      <c r="AE490" s="24"/>
      <c r="AF490" s="44"/>
      <c r="AG490" s="22"/>
      <c r="AH490" s="24"/>
      <c r="AI490" s="24"/>
      <c r="AJ490" s="24"/>
      <c r="AK490" s="44"/>
      <c r="AL490" s="22"/>
      <c r="AM490" s="24"/>
      <c r="AN490" s="24"/>
      <c r="AO490" s="24"/>
    </row>
    <row r="491">
      <c r="B491" s="42" t="s">
        <v>4025</v>
      </c>
      <c r="C491" s="43" t="s">
        <v>4027</v>
      </c>
      <c r="E491" s="24"/>
      <c r="F491" s="44"/>
      <c r="G491" s="22" t="s">
        <v>14</v>
      </c>
      <c r="H491" s="52"/>
      <c r="I491" s="52"/>
      <c r="J491" s="89"/>
      <c r="K491" s="22" t="s">
        <v>145</v>
      </c>
      <c r="L491" s="24"/>
      <c r="M491" s="24"/>
      <c r="N491" s="24"/>
      <c r="O491" s="24"/>
      <c r="P491" s="44"/>
      <c r="Q491" s="22"/>
      <c r="R491" s="24"/>
      <c r="S491" s="24"/>
      <c r="T491" s="24"/>
      <c r="U491" s="24"/>
      <c r="V491" s="44"/>
      <c r="W491" s="22"/>
      <c r="X491" s="24"/>
      <c r="Y491" s="24"/>
      <c r="Z491" s="24"/>
      <c r="AA491" s="44"/>
      <c r="AB491" s="22"/>
      <c r="AC491" s="24"/>
      <c r="AD491" s="24"/>
      <c r="AE491" s="24"/>
      <c r="AF491" s="44"/>
      <c r="AG491" s="22"/>
      <c r="AH491" s="24"/>
      <c r="AI491" s="24"/>
      <c r="AJ491" s="24"/>
      <c r="AK491" s="44"/>
      <c r="AL491" s="22"/>
      <c r="AM491" s="24"/>
      <c r="AN491" s="24"/>
      <c r="AO491" s="24"/>
    </row>
    <row r="492">
      <c r="B492" s="42" t="s">
        <v>4063</v>
      </c>
      <c r="C492" s="43" t="s">
        <v>4064</v>
      </c>
      <c r="E492" s="24"/>
      <c r="F492" s="44"/>
      <c r="G492" s="22" t="s">
        <v>14</v>
      </c>
      <c r="H492" s="30" t="str">
        <f>HYPERLINK("https://www.youtube.com/playlist?list=PLbVGARhZL4D2kXsBU7Rgo02fFhnxExput","Playlist")</f>
        <v>Playlist</v>
      </c>
      <c r="J492" s="90" t="str">
        <f>HYPERLINK("https://www.twitch.tv/videos/267072566","NIM")</f>
        <v>NIM</v>
      </c>
      <c r="K492" s="22" t="s">
        <v>249</v>
      </c>
      <c r="L492" s="30" t="str">
        <f>HYPERLINK("https://www.twitch.tv/videos/132454755","XEL")</f>
        <v>XEL</v>
      </c>
      <c r="M492" s="30" t="str">
        <f>HYPERLINK("https://www.twitch.tv/videos/319703251","AWE")</f>
        <v>AWE</v>
      </c>
      <c r="N492" s="30" t="str">
        <f>HYPERLINK("https://www.youtube.com/playlist?list=PLbVGARhZL4D0r9ztTcNcmuBf78w4w13cn","Playlist")</f>
        <v>Playlist</v>
      </c>
      <c r="P492" s="50"/>
      <c r="Q492" s="22" t="s">
        <v>319</v>
      </c>
      <c r="R492" s="30" t="str">
        <f>HYPERLINK("https://www.youtube.com/watch?v=MhCHfF5UAlg","HGB")</f>
        <v>HGB</v>
      </c>
      <c r="S492" s="24"/>
      <c r="T492" s="24"/>
      <c r="U492" s="24"/>
      <c r="V492" s="50"/>
      <c r="W492" s="22" t="s">
        <v>354</v>
      </c>
      <c r="X492" s="24"/>
      <c r="Y492" s="24"/>
      <c r="Z492" s="24"/>
      <c r="AA492" s="44"/>
      <c r="AB492" s="22"/>
      <c r="AC492" s="24"/>
      <c r="AD492" s="24"/>
      <c r="AE492" s="24"/>
      <c r="AF492" s="44"/>
      <c r="AG492" s="22"/>
      <c r="AH492" s="24"/>
      <c r="AI492" s="24"/>
      <c r="AJ492" s="24"/>
      <c r="AK492" s="44"/>
      <c r="AL492" s="22"/>
      <c r="AM492" s="24"/>
      <c r="AN492" s="24"/>
      <c r="AO492" s="24"/>
    </row>
    <row r="493">
      <c r="A493" s="41" t="s">
        <v>1543</v>
      </c>
      <c r="B493" s="42" t="s">
        <v>4153</v>
      </c>
      <c r="C493" s="43" t="s">
        <v>4154</v>
      </c>
      <c r="D493" s="22" t="s">
        <v>133</v>
      </c>
      <c r="E493" s="24"/>
      <c r="F493" s="44"/>
      <c r="G493" s="22" t="s">
        <v>14</v>
      </c>
      <c r="H493" s="24"/>
      <c r="I493" s="24"/>
      <c r="J493" s="44"/>
      <c r="K493" s="22" t="s">
        <v>145</v>
      </c>
      <c r="L493" s="24"/>
      <c r="M493" s="24"/>
      <c r="N493" s="24"/>
      <c r="O493" s="24"/>
      <c r="P493" s="44"/>
      <c r="Q493" s="22"/>
      <c r="R493" s="24"/>
      <c r="S493" s="24"/>
      <c r="T493" s="24"/>
      <c r="U493" s="24"/>
      <c r="V493" s="44"/>
      <c r="W493" s="22"/>
      <c r="X493" s="24"/>
      <c r="Y493" s="24"/>
      <c r="Z493" s="24"/>
      <c r="AA493" s="44"/>
      <c r="AB493" s="22"/>
      <c r="AC493" s="24"/>
      <c r="AD493" s="24"/>
      <c r="AE493" s="24"/>
      <c r="AF493" s="44"/>
      <c r="AG493" s="22"/>
      <c r="AH493" s="24"/>
      <c r="AI493" s="24"/>
      <c r="AJ493" s="24"/>
      <c r="AK493" s="44"/>
      <c r="AL493" s="22"/>
      <c r="AM493" s="24"/>
      <c r="AN493" s="24"/>
      <c r="AO493" s="24"/>
    </row>
    <row r="494">
      <c r="B494" s="42" t="s">
        <v>4168</v>
      </c>
      <c r="C494" s="43" t="s">
        <v>4170</v>
      </c>
      <c r="E494" s="24"/>
      <c r="F494" s="44"/>
      <c r="G494" s="22" t="s">
        <v>14</v>
      </c>
      <c r="H494" s="24"/>
      <c r="I494" s="24"/>
      <c r="J494" s="44"/>
      <c r="K494" s="22" t="s">
        <v>249</v>
      </c>
      <c r="L494" s="30" t="str">
        <f>HYPERLINK("https://www.youtube.com/watch?v=-vFoFJLaZUs","HGB")</f>
        <v>HGB</v>
      </c>
      <c r="M494" s="30" t="str">
        <f>HYPERLINK("https://www.twitch.tv/videos/320188841","NIM")</f>
        <v>NIM</v>
      </c>
      <c r="N494" s="30" t="str">
        <f>HYPERLINK("https://www.youtube.com/watch?v=eS75EpYXWTE&amp;t=0s&amp;list=PLbU6uWaIKemqNvTeRxK-Ay6PRg9iwCKVi&amp;index=99","HIT")</f>
        <v>HIT</v>
      </c>
      <c r="O494" s="52"/>
      <c r="P494" s="50"/>
      <c r="Q494" s="22" t="s">
        <v>318</v>
      </c>
      <c r="R494" s="24"/>
      <c r="S494" s="24"/>
      <c r="T494" s="24"/>
      <c r="U494" s="24"/>
      <c r="V494" s="44"/>
      <c r="W494" s="22" t="s">
        <v>319</v>
      </c>
      <c r="X494" s="24"/>
      <c r="Y494" s="24"/>
      <c r="Z494" s="24"/>
      <c r="AA494" s="44"/>
      <c r="AB494" s="22"/>
      <c r="AC494" s="24"/>
      <c r="AD494" s="24"/>
      <c r="AE494" s="24"/>
      <c r="AF494" s="44"/>
      <c r="AG494" s="22"/>
      <c r="AH494" s="24"/>
      <c r="AI494" s="24"/>
      <c r="AJ494" s="24"/>
      <c r="AK494" s="44"/>
      <c r="AL494" s="22"/>
      <c r="AM494" s="24"/>
      <c r="AN494" s="24"/>
      <c r="AO494" s="24"/>
    </row>
    <row r="495">
      <c r="B495" s="42" t="s">
        <v>4191</v>
      </c>
      <c r="C495" s="43" t="s">
        <v>4192</v>
      </c>
      <c r="E495" s="24"/>
      <c r="F495" s="44"/>
      <c r="G495" s="22" t="s">
        <v>14</v>
      </c>
      <c r="H495" s="24"/>
      <c r="I495" s="24"/>
      <c r="J495" s="44"/>
      <c r="K495" s="22" t="s">
        <v>249</v>
      </c>
      <c r="L495" s="30" t="str">
        <f>HYPERLINK("https://www.youtube.com/watch?v=9yUZcafShUU&amp;t=0s&amp;list=PLbU6uWaIKemqNvTeRxK-Ay6PRg9iwCKVi&amp;index=13","HIT")</f>
        <v>HIT</v>
      </c>
      <c r="M495" s="24"/>
      <c r="N495" s="52"/>
      <c r="O495" s="24"/>
      <c r="P495" s="50"/>
      <c r="Q495" s="22"/>
      <c r="R495" s="24"/>
      <c r="S495" s="24"/>
      <c r="T495" s="24"/>
      <c r="U495" s="24"/>
      <c r="V495" s="44"/>
      <c r="W495" s="22"/>
      <c r="X495" s="24"/>
      <c r="Y495" s="24"/>
      <c r="Z495" s="24"/>
      <c r="AA495" s="44"/>
      <c r="AB495" s="22"/>
      <c r="AC495" s="24"/>
      <c r="AD495" s="24"/>
      <c r="AE495" s="24"/>
      <c r="AF495" s="44"/>
      <c r="AG495" s="22"/>
      <c r="AH495" s="24"/>
      <c r="AI495" s="24"/>
      <c r="AJ495" s="24"/>
      <c r="AK495" s="44"/>
      <c r="AL495" s="22"/>
      <c r="AM495" s="24"/>
      <c r="AN495" s="24"/>
      <c r="AO495" s="24"/>
    </row>
    <row r="496">
      <c r="B496" s="42" t="s">
        <v>4211</v>
      </c>
      <c r="C496" s="43" t="s">
        <v>4212</v>
      </c>
      <c r="E496" s="24"/>
      <c r="F496" s="44"/>
      <c r="G496" s="22" t="s">
        <v>14</v>
      </c>
      <c r="H496" s="24"/>
      <c r="I496" s="24"/>
      <c r="J496" s="44"/>
      <c r="K496" s="22" t="s">
        <v>499</v>
      </c>
      <c r="L496" s="30" t="str">
        <f>HYPERLINK("https://www.youtube.com/watch?v=YJvpL-N5NcA","HGB")</f>
        <v>HGB</v>
      </c>
      <c r="M496" s="30" t="str">
        <f>HYPERLINK("https://www.twitch.tv/videos/320188839","NIM")</f>
        <v>NIM</v>
      </c>
      <c r="N496" s="30" t="str">
        <f>HYPERLINK("https://www.youtube.com/watch?v=MU2lEab1bKk&amp;t=0s&amp;list=PLbU6uWaIKemqNvTeRxK-Ay6PRg9iwCKVi&amp;index=32","HIT")</f>
        <v>HIT</v>
      </c>
      <c r="O496" s="52"/>
      <c r="P496" s="50"/>
      <c r="Q496" s="22" t="s">
        <v>883</v>
      </c>
      <c r="R496" s="30" t="str">
        <f>HYPERLINK("https://www.twitch.tv/videos/320188840","NIM")</f>
        <v>NIM</v>
      </c>
      <c r="S496" s="24"/>
      <c r="T496" s="24"/>
      <c r="U496" s="24"/>
      <c r="V496" s="44"/>
      <c r="W496" s="22"/>
      <c r="X496" s="24"/>
      <c r="Y496" s="24"/>
      <c r="Z496" s="24"/>
      <c r="AA496" s="44"/>
      <c r="AB496" s="22"/>
      <c r="AC496" s="24"/>
      <c r="AD496" s="24"/>
      <c r="AE496" s="24"/>
      <c r="AF496" s="44"/>
      <c r="AG496" s="22"/>
      <c r="AH496" s="24"/>
      <c r="AI496" s="24"/>
      <c r="AJ496" s="24"/>
      <c r="AK496" s="44"/>
      <c r="AL496" s="22"/>
      <c r="AM496" s="24"/>
      <c r="AN496" s="24"/>
      <c r="AO496" s="24"/>
    </row>
    <row r="497">
      <c r="B497" s="42" t="s">
        <v>4235</v>
      </c>
      <c r="C497" s="43" t="s">
        <v>4236</v>
      </c>
      <c r="E497" s="24"/>
      <c r="F497" s="44"/>
      <c r="G497" s="22" t="s">
        <v>14</v>
      </c>
      <c r="H497" s="24"/>
      <c r="I497" s="24"/>
      <c r="J497" s="44"/>
      <c r="K497" s="22" t="s">
        <v>145</v>
      </c>
      <c r="L497" s="30" t="str">
        <f>HYPERLINK("https://www.youtube.com/watch?v=IuNO2iH9C9A&amp;t=0s&amp;list=PLbU6uWaIKemqNvTeRxK-Ay6PRg9iwCKVi&amp;index=14","HIT")</f>
        <v>HIT</v>
      </c>
      <c r="M497" s="24"/>
      <c r="N497" s="24"/>
      <c r="O497" s="24"/>
      <c r="P497" s="50"/>
      <c r="Q497" s="22"/>
      <c r="R497" s="24"/>
      <c r="S497" s="24"/>
      <c r="T497" s="24"/>
      <c r="U497" s="24"/>
      <c r="V497" s="44"/>
      <c r="W497" s="22"/>
      <c r="X497" s="24"/>
      <c r="Y497" s="24"/>
      <c r="Z497" s="24"/>
      <c r="AA497" s="44"/>
      <c r="AB497" s="22"/>
      <c r="AC497" s="24"/>
      <c r="AD497" s="24"/>
      <c r="AE497" s="24"/>
      <c r="AF497" s="44"/>
      <c r="AG497" s="22"/>
      <c r="AH497" s="24"/>
      <c r="AI497" s="24"/>
      <c r="AJ497" s="24"/>
      <c r="AK497" s="44"/>
      <c r="AL497" s="22"/>
      <c r="AM497" s="24"/>
      <c r="AN497" s="24"/>
      <c r="AO497" s="24"/>
    </row>
    <row r="498">
      <c r="A498" s="41" t="s">
        <v>1558</v>
      </c>
      <c r="B498" s="42" t="s">
        <v>4256</v>
      </c>
      <c r="C498" s="43" t="s">
        <v>4258</v>
      </c>
      <c r="D498" s="22" t="s">
        <v>133</v>
      </c>
      <c r="E498" s="24"/>
      <c r="F498" s="44"/>
      <c r="G498" s="22" t="s">
        <v>14</v>
      </c>
      <c r="H498" s="47" t="str">
        <f>HYPERLINK("https://www.youtube.com/watch?v=oAybrgsLneg","SYS")</f>
        <v>SYS</v>
      </c>
      <c r="I498" s="24"/>
      <c r="J498" s="44"/>
      <c r="K498" s="22" t="s">
        <v>249</v>
      </c>
      <c r="L498" s="30" t="str">
        <f>HYPERLINK("https://www.youtube.com/watch?v=NBhbCmWpFAE&amp;t=0s","MOL")</f>
        <v>MOL</v>
      </c>
      <c r="M498" s="30" t="str">
        <f>HYPERLINK("https://www.twitch.tv/videos/320207467","AWE")</f>
        <v>AWE</v>
      </c>
      <c r="N498" s="30" t="str">
        <f>HYPERLINK("https://www.youtube.com/watch?v=Of0_zD3bDOc","ESP")</f>
        <v>ESP</v>
      </c>
      <c r="O498" s="30" t="str">
        <f>HYPERLINK("https://www.twitch.tv/videos/338950206","NIM")</f>
        <v>NIM</v>
      </c>
      <c r="P498" s="71" t="str">
        <f>HYPERLINK("https://www.youtube.com/watch?v=Z3A81xiKiEU&amp;index=126&amp;list=PLbU6uWaIKemqNvTeRxK-Ay6PRg9iwCKVi&amp;t=0s","HIT")</f>
        <v>HIT</v>
      </c>
      <c r="Q498" s="22" t="s">
        <v>318</v>
      </c>
      <c r="R498" s="24"/>
      <c r="S498" s="24"/>
      <c r="T498" s="24"/>
      <c r="U498" s="24"/>
      <c r="V498" s="44"/>
      <c r="W498" s="22" t="s">
        <v>319</v>
      </c>
      <c r="X498" s="24"/>
      <c r="Y498" s="24"/>
      <c r="Z498" s="24"/>
      <c r="AA498" s="44"/>
      <c r="AB498" s="22" t="s">
        <v>353</v>
      </c>
      <c r="AC498" s="30" t="str">
        <f>HYPERLINK("https://www.twitch.tv/videos/338954977","NIM")</f>
        <v>NIM</v>
      </c>
      <c r="AD498" s="24"/>
      <c r="AE498" s="24"/>
      <c r="AF498" s="44"/>
      <c r="AG498" s="22" t="s">
        <v>307</v>
      </c>
      <c r="AH498" s="82" t="str">
        <f>HYPERLINK("https://youtu.be/Of0_zD3bDOc?t=92","ESP")</f>
        <v>ESP</v>
      </c>
      <c r="AI498" s="30" t="str">
        <f>HYPERLINK("https://www.twitch.tv/videos/338954976","NIM")</f>
        <v>NIM</v>
      </c>
      <c r="AJ498" s="30" t="str">
        <f>HYPERLINK("https://www.youtube.com/watch?v=GfkYxY_2cgc","HGB")</f>
        <v>HGB</v>
      </c>
      <c r="AK498" s="84"/>
      <c r="AL498" s="22" t="s">
        <v>354</v>
      </c>
      <c r="AM498" s="30" t="str">
        <f>HYPERLINK("https://www.twitch.tv/videos/338954975","NIM")</f>
        <v>NIM</v>
      </c>
      <c r="AN498" s="24"/>
      <c r="AO498" s="24"/>
    </row>
    <row r="499">
      <c r="B499" s="42" t="s">
        <v>4343</v>
      </c>
      <c r="C499" s="43" t="s">
        <v>4344</v>
      </c>
      <c r="E499" s="24"/>
      <c r="F499" s="44"/>
      <c r="G499" s="22" t="s">
        <v>14</v>
      </c>
      <c r="H499" s="30" t="str">
        <f>HYPERLINK("https://youtu.be/oAybrgsLneg?t=1m6s","SYS")</f>
        <v>SYS</v>
      </c>
      <c r="I499" s="24"/>
      <c r="J499" s="44"/>
      <c r="K499" s="22" t="s">
        <v>249</v>
      </c>
      <c r="L499" s="30" t="str">
        <f>HYPERLINK("https://www.youtube.com/watch?v=gayJRQnPSPY","HGB")</f>
        <v>HGB</v>
      </c>
      <c r="M499" s="30" t="str">
        <f>HYPERLINK("https://www.twitch.tv/videos/321225024","NIM")</f>
        <v>NIM</v>
      </c>
      <c r="N499" s="30" t="str">
        <f>HYPERLINK("https://www.youtube.com/watch?v=f5n3bPZz220","AWE")</f>
        <v>AWE</v>
      </c>
      <c r="O499" s="52"/>
      <c r="P499" s="50"/>
      <c r="Q499" s="22" t="s">
        <v>318</v>
      </c>
      <c r="R499" s="24"/>
      <c r="S499" s="24"/>
      <c r="T499" s="24"/>
      <c r="U499" s="24"/>
      <c r="V499" s="44"/>
      <c r="W499" s="22" t="s">
        <v>319</v>
      </c>
      <c r="X499" s="24"/>
      <c r="Y499" s="24"/>
      <c r="Z499" s="24"/>
      <c r="AA499" s="44"/>
      <c r="AB499" s="22"/>
      <c r="AC499" s="24"/>
      <c r="AD499" s="24"/>
      <c r="AE499" s="24"/>
      <c r="AF499" s="44"/>
      <c r="AG499" s="22"/>
      <c r="AH499" s="24"/>
      <c r="AI499" s="24"/>
      <c r="AJ499" s="24"/>
      <c r="AK499" s="44"/>
      <c r="AL499" s="22"/>
      <c r="AM499" s="24"/>
      <c r="AN499" s="24"/>
      <c r="AO499" s="24"/>
    </row>
    <row r="500">
      <c r="B500" s="42" t="s">
        <v>4379</v>
      </c>
      <c r="C500" s="43" t="s">
        <v>4380</v>
      </c>
      <c r="E500" s="24"/>
      <c r="F500" s="44"/>
      <c r="G500" s="22" t="s">
        <v>14</v>
      </c>
      <c r="H500" s="30" t="str">
        <f>HYPERLINK("https://youtu.be/oAybrgsLneg?t=1m31s","SYS")</f>
        <v>SYS</v>
      </c>
      <c r="I500" s="24"/>
      <c r="J500" s="44"/>
      <c r="K500" s="22" t="s">
        <v>690</v>
      </c>
      <c r="L500" s="30" t="str">
        <f>HYPERLINK("https://www.youtube.com/watch?v=wfB9O76gh-Y&amp;t=0s&amp;list=PLbU6uWaIKemqNvTeRxK-Ay6PRg9iwCKVi&amp;index=24","HIT")</f>
        <v>HIT</v>
      </c>
      <c r="M500" s="30" t="str">
        <f>HYPERLINK("https://www.youtube.com/watch?v=PPHtKxLfdkY","HGB")</f>
        <v>HGB</v>
      </c>
      <c r="N500" s="52"/>
      <c r="O500" s="52"/>
      <c r="P500" s="50"/>
      <c r="Q500" s="22" t="s">
        <v>318</v>
      </c>
      <c r="R500" s="24"/>
      <c r="S500" s="24"/>
      <c r="T500" s="24"/>
      <c r="U500" s="24"/>
      <c r="V500" s="44"/>
      <c r="W500" s="22" t="s">
        <v>319</v>
      </c>
      <c r="X500" s="24"/>
      <c r="Y500" s="24"/>
      <c r="Z500" s="24"/>
      <c r="AA500" s="44"/>
      <c r="AB500" s="22"/>
      <c r="AC500" s="24"/>
      <c r="AD500" s="24"/>
      <c r="AE500" s="24"/>
      <c r="AF500" s="44"/>
      <c r="AG500" s="22"/>
      <c r="AH500" s="24"/>
      <c r="AI500" s="24"/>
      <c r="AJ500" s="24"/>
      <c r="AK500" s="44"/>
      <c r="AL500" s="22"/>
      <c r="AM500" s="24"/>
      <c r="AN500" s="24"/>
      <c r="AO500" s="24"/>
    </row>
    <row r="501">
      <c r="B501" s="42" t="s">
        <v>4423</v>
      </c>
      <c r="C501" s="43" t="s">
        <v>4424</v>
      </c>
      <c r="E501" s="24"/>
      <c r="F501" s="44"/>
      <c r="G501" s="22" t="s">
        <v>14</v>
      </c>
      <c r="H501" s="30" t="str">
        <f>HYPERLINK("https://youtu.be/oAybrgsLneg?t=2m56s","SYS")</f>
        <v>SYS</v>
      </c>
      <c r="I501" s="24"/>
      <c r="J501" s="44"/>
      <c r="K501" s="22" t="s">
        <v>1233</v>
      </c>
      <c r="L501" s="30" t="str">
        <f>HYPERLINK("https://www.twitch.tv/videos/321234157","NIM")</f>
        <v>NIM</v>
      </c>
      <c r="M501" s="24"/>
      <c r="N501" s="24"/>
      <c r="O501" s="24"/>
      <c r="P501" s="44"/>
      <c r="Q501" s="22" t="s">
        <v>1632</v>
      </c>
      <c r="R501" s="30" t="str">
        <f>HYPERLINK("https://www.twitch.tv/videos/321234158","NIM")</f>
        <v>NIM</v>
      </c>
      <c r="S501" s="24"/>
      <c r="T501" s="24"/>
      <c r="U501" s="24"/>
      <c r="V501" s="44"/>
      <c r="W501" s="22" t="s">
        <v>441</v>
      </c>
      <c r="X501" s="30" t="str">
        <f>HYPERLINK("https://www.twitch.tv/videos/321234159","NIM")</f>
        <v>NIM</v>
      </c>
      <c r="Y501" s="24"/>
      <c r="Z501" s="24"/>
      <c r="AA501" s="44"/>
      <c r="AB501" s="22"/>
      <c r="AC501" s="24"/>
      <c r="AD501" s="24"/>
      <c r="AE501" s="24"/>
      <c r="AF501" s="44"/>
      <c r="AG501" s="22"/>
      <c r="AH501" s="24"/>
      <c r="AI501" s="24"/>
      <c r="AJ501" s="24"/>
      <c r="AK501" s="44"/>
      <c r="AL501" s="22"/>
      <c r="AM501" s="24"/>
      <c r="AN501" s="24"/>
      <c r="AO501" s="24"/>
    </row>
    <row r="502">
      <c r="B502" s="42" t="s">
        <v>4451</v>
      </c>
      <c r="C502" s="43" t="s">
        <v>4452</v>
      </c>
      <c r="E502" s="24"/>
      <c r="F502" s="44"/>
      <c r="G502" s="22" t="s">
        <v>14</v>
      </c>
      <c r="H502" s="30" t="str">
        <f>HYPERLINK("https://youtu.be/oAybrgsLneg?t=4m20s","SYS")</f>
        <v>SYS</v>
      </c>
      <c r="I502" s="30" t="str">
        <f>HYPERLINK("https://www.youtube.com/watch?v=RAADRLg2erI","HGB")</f>
        <v>HGB</v>
      </c>
      <c r="J502" s="44"/>
      <c r="K502" s="22" t="s">
        <v>458</v>
      </c>
      <c r="L502" s="30" t="str">
        <f>HYPERLINK("https://www.youtube.com/watch?v=Ykn6XgP8zz0","HGB")</f>
        <v>HGB</v>
      </c>
      <c r="M502" s="24"/>
      <c r="N502" s="52"/>
      <c r="O502" s="52"/>
      <c r="P502" s="44"/>
      <c r="Q502" s="22" t="s">
        <v>318</v>
      </c>
      <c r="R502" s="24"/>
      <c r="S502" s="24"/>
      <c r="T502" s="24"/>
      <c r="U502" s="24"/>
      <c r="V502" s="44"/>
      <c r="W502" s="22" t="s">
        <v>319</v>
      </c>
      <c r="X502" s="24"/>
      <c r="Y502" s="24"/>
      <c r="Z502" s="24"/>
      <c r="AA502" s="44"/>
      <c r="AB502" s="22" t="s">
        <v>348</v>
      </c>
      <c r="AC502" s="30" t="str">
        <f>HYPERLINK("https://www.youtube.com/watch?v=9_jokPcWUsk","HGB")</f>
        <v>HGB</v>
      </c>
      <c r="AD502" s="30" t="str">
        <f>HYPERLINK("https://www.twitch.tv/videos/339806127","NIM")</f>
        <v>NIM</v>
      </c>
      <c r="AE502" s="24"/>
      <c r="AF502" s="44"/>
      <c r="AG502" s="22" t="s">
        <v>307</v>
      </c>
      <c r="AH502" s="30" t="str">
        <f>HYPERLINK("https://www.twitch.tv/videos/339807623","NIM")</f>
        <v>NIM</v>
      </c>
      <c r="AI502" s="24"/>
      <c r="AJ502" s="24"/>
      <c r="AK502" s="44"/>
      <c r="AL502" s="22"/>
      <c r="AM502" s="24"/>
      <c r="AN502" s="24"/>
      <c r="AO502" s="24"/>
    </row>
    <row r="503">
      <c r="A503" s="41" t="s">
        <v>1576</v>
      </c>
      <c r="B503" s="42" t="s">
        <v>4507</v>
      </c>
      <c r="C503" s="43" t="s">
        <v>4508</v>
      </c>
      <c r="D503" s="22" t="s">
        <v>133</v>
      </c>
      <c r="E503" s="24"/>
      <c r="F503" s="44"/>
      <c r="G503" s="22" t="s">
        <v>14</v>
      </c>
      <c r="H503" s="30" t="str">
        <f>HYPERLINK("https://www.youtube.com/watch?v=5kdIGg5emQc","SUN")</f>
        <v>SUN</v>
      </c>
      <c r="I503" s="24"/>
      <c r="J503" s="44"/>
      <c r="K503" s="22" t="s">
        <v>249</v>
      </c>
      <c r="L503" s="24"/>
      <c r="M503" s="24"/>
      <c r="N503" s="24"/>
      <c r="O503" s="24"/>
      <c r="P503" s="44"/>
      <c r="Q503" s="22" t="s">
        <v>319</v>
      </c>
      <c r="R503" s="24"/>
      <c r="S503" s="24"/>
      <c r="T503" s="24"/>
      <c r="U503" s="24"/>
      <c r="V503" s="44"/>
      <c r="W503" s="22"/>
      <c r="X503" s="24"/>
      <c r="Y503" s="24"/>
      <c r="Z503" s="24"/>
      <c r="AA503" s="44"/>
      <c r="AB503" s="22"/>
      <c r="AC503" s="24"/>
      <c r="AD503" s="24"/>
      <c r="AE503" s="24"/>
      <c r="AF503" s="44"/>
      <c r="AG503" s="22"/>
      <c r="AH503" s="24"/>
      <c r="AI503" s="24"/>
      <c r="AJ503" s="24"/>
      <c r="AK503" s="44"/>
      <c r="AL503" s="22"/>
      <c r="AM503" s="24"/>
      <c r="AN503" s="24"/>
      <c r="AO503" s="24"/>
    </row>
    <row r="504">
      <c r="B504" s="42" t="s">
        <v>4515</v>
      </c>
      <c r="C504" s="43" t="s">
        <v>4516</v>
      </c>
      <c r="E504" s="24"/>
      <c r="F504" s="44"/>
      <c r="G504" s="22" t="s">
        <v>14</v>
      </c>
      <c r="H504" s="30" t="str">
        <f>HYPERLINK("https://www.youtube.com/watch?v=LCzAM3hZ9K0","SUN")</f>
        <v>SUN</v>
      </c>
      <c r="I504" s="24"/>
      <c r="J504" s="44"/>
      <c r="K504" s="22" t="s">
        <v>249</v>
      </c>
      <c r="L504" s="24"/>
      <c r="M504" s="24"/>
      <c r="N504" s="24"/>
      <c r="O504" s="24"/>
      <c r="P504" s="44"/>
      <c r="Q504" s="22"/>
      <c r="R504" s="24"/>
      <c r="S504" s="24"/>
      <c r="T504" s="24"/>
      <c r="U504" s="24"/>
      <c r="V504" s="44"/>
      <c r="W504" s="22"/>
      <c r="X504" s="24"/>
      <c r="Y504" s="24"/>
      <c r="Z504" s="24"/>
      <c r="AA504" s="44"/>
      <c r="AB504" s="22"/>
      <c r="AC504" s="24"/>
      <c r="AD504" s="24"/>
      <c r="AE504" s="24"/>
      <c r="AF504" s="44"/>
      <c r="AG504" s="22"/>
      <c r="AH504" s="24"/>
      <c r="AI504" s="24"/>
      <c r="AJ504" s="24"/>
      <c r="AK504" s="44"/>
      <c r="AL504" s="22"/>
      <c r="AM504" s="24"/>
      <c r="AN504" s="24"/>
      <c r="AO504" s="24"/>
    </row>
    <row r="505">
      <c r="B505" s="42" t="s">
        <v>4539</v>
      </c>
      <c r="C505" s="43" t="s">
        <v>4540</v>
      </c>
      <c r="E505" s="24"/>
      <c r="F505" s="44"/>
      <c r="G505" s="22" t="s">
        <v>14</v>
      </c>
      <c r="H505" s="24"/>
      <c r="I505" s="24"/>
      <c r="J505" s="44"/>
      <c r="K505" s="22" t="s">
        <v>650</v>
      </c>
      <c r="L505" s="30" t="str">
        <f>HYPERLINK("https://www.youtube.com/watch?v=4aOGLQF__pE","HGB")</f>
        <v>HGB</v>
      </c>
      <c r="M505" s="24"/>
      <c r="N505" s="52"/>
      <c r="O505" s="52"/>
      <c r="P505" s="44"/>
      <c r="Q505" s="22" t="s">
        <v>487</v>
      </c>
      <c r="R505" s="24"/>
      <c r="S505" s="24"/>
      <c r="T505" s="24"/>
      <c r="U505" s="24"/>
      <c r="V505" s="44"/>
      <c r="W505" s="22" t="s">
        <v>319</v>
      </c>
      <c r="X505" s="24"/>
      <c r="Y505" s="24"/>
      <c r="Z505" s="24"/>
      <c r="AA505" s="44"/>
      <c r="AB505" s="22" t="s">
        <v>345</v>
      </c>
      <c r="AC505" s="24"/>
      <c r="AD505" s="24"/>
      <c r="AE505" s="24"/>
      <c r="AF505" s="44"/>
      <c r="AG505" s="22"/>
      <c r="AH505" s="24"/>
      <c r="AI505" s="24"/>
      <c r="AJ505" s="24"/>
      <c r="AK505" s="44"/>
      <c r="AL505" s="22"/>
      <c r="AM505" s="24"/>
      <c r="AN505" s="24"/>
      <c r="AO505" s="24"/>
    </row>
    <row r="506">
      <c r="B506" s="42" t="s">
        <v>4549</v>
      </c>
      <c r="C506" s="43" t="s">
        <v>4550</v>
      </c>
      <c r="E506" s="24"/>
      <c r="F506" s="44"/>
      <c r="G506" s="22" t="s">
        <v>14</v>
      </c>
      <c r="H506" s="24"/>
      <c r="I506" s="24"/>
      <c r="J506" s="44"/>
      <c r="K506" s="22" t="s">
        <v>212</v>
      </c>
      <c r="L506" s="24"/>
      <c r="M506" s="24"/>
      <c r="N506" s="24"/>
      <c r="O506" s="24"/>
      <c r="P506" s="44"/>
      <c r="Q506" s="22" t="s">
        <v>353</v>
      </c>
      <c r="R506" s="24"/>
      <c r="S506" s="24"/>
      <c r="T506" s="24"/>
      <c r="U506" s="24"/>
      <c r="V506" s="44"/>
      <c r="W506" s="22" t="s">
        <v>348</v>
      </c>
      <c r="X506" s="24"/>
      <c r="Y506" s="24"/>
      <c r="Z506" s="24"/>
      <c r="AA506" s="44"/>
      <c r="AB506" s="22" t="s">
        <v>307</v>
      </c>
      <c r="AC506" s="24"/>
      <c r="AD506" s="24"/>
      <c r="AE506" s="24"/>
      <c r="AF506" s="44"/>
      <c r="AG506" s="22"/>
      <c r="AH506" s="24"/>
      <c r="AI506" s="24"/>
      <c r="AJ506" s="24"/>
      <c r="AK506" s="44"/>
      <c r="AL506" s="22"/>
      <c r="AM506" s="24"/>
      <c r="AN506" s="24"/>
      <c r="AO506" s="24"/>
    </row>
    <row r="507">
      <c r="B507" s="42" t="s">
        <v>4565</v>
      </c>
      <c r="C507" s="43" t="s">
        <v>4566</v>
      </c>
      <c r="E507" s="24"/>
      <c r="F507" s="44"/>
      <c r="G507" s="22" t="s">
        <v>14</v>
      </c>
      <c r="H507" s="24"/>
      <c r="I507" s="24"/>
      <c r="J507" s="44"/>
      <c r="K507" s="22" t="s">
        <v>335</v>
      </c>
      <c r="L507" s="30" t="str">
        <f>HYPERLINK("https://www.twitch.tv/videos/321496133","AWE")</f>
        <v>AWE</v>
      </c>
      <c r="M507" s="30" t="str">
        <f>HYPERLINK("https://www.youtube.com/watch?v=aemx1U8DQfc","HGB")</f>
        <v>HGB</v>
      </c>
      <c r="N507" s="52"/>
      <c r="O507" s="52"/>
      <c r="P507" s="44"/>
      <c r="Q507" s="22"/>
      <c r="R507" s="24"/>
      <c r="S507" s="24"/>
      <c r="T507" s="24"/>
      <c r="U507" s="24"/>
      <c r="V507" s="44"/>
      <c r="W507" s="22"/>
      <c r="X507" s="24"/>
      <c r="Y507" s="24"/>
      <c r="Z507" s="24"/>
      <c r="AA507" s="44"/>
      <c r="AB507" s="22"/>
      <c r="AC507" s="24"/>
      <c r="AD507" s="24"/>
      <c r="AE507" s="24"/>
      <c r="AF507" s="44"/>
      <c r="AG507" s="22"/>
      <c r="AH507" s="24"/>
      <c r="AI507" s="24"/>
      <c r="AJ507" s="24"/>
      <c r="AK507" s="44"/>
      <c r="AL507" s="22"/>
      <c r="AM507" s="24"/>
      <c r="AN507" s="24"/>
      <c r="AO507" s="24"/>
    </row>
    <row r="508">
      <c r="A508" s="41" t="s">
        <v>1587</v>
      </c>
      <c r="B508" s="42" t="s">
        <v>4580</v>
      </c>
      <c r="C508" s="43" t="s">
        <v>4582</v>
      </c>
      <c r="D508" s="22" t="s">
        <v>133</v>
      </c>
      <c r="E508" s="24"/>
      <c r="F508" s="44"/>
      <c r="G508" s="22" t="s">
        <v>14</v>
      </c>
      <c r="H508" s="24"/>
      <c r="I508" s="24"/>
      <c r="J508" s="44"/>
      <c r="K508" s="22" t="s">
        <v>423</v>
      </c>
      <c r="L508" s="24"/>
      <c r="M508" s="24"/>
      <c r="N508" s="24"/>
      <c r="O508" s="24"/>
      <c r="P508" s="44"/>
      <c r="Q508" s="22"/>
      <c r="R508" s="24"/>
      <c r="S508" s="24"/>
      <c r="T508" s="24"/>
      <c r="U508" s="24"/>
      <c r="V508" s="44"/>
      <c r="W508" s="22"/>
      <c r="X508" s="24"/>
      <c r="Y508" s="24"/>
      <c r="Z508" s="24"/>
      <c r="AA508" s="44"/>
      <c r="AB508" s="22"/>
      <c r="AC508" s="24"/>
      <c r="AD508" s="24"/>
      <c r="AE508" s="24"/>
      <c r="AF508" s="44"/>
      <c r="AG508" s="22"/>
      <c r="AH508" s="24"/>
      <c r="AI508" s="24"/>
      <c r="AJ508" s="24"/>
      <c r="AK508" s="44"/>
      <c r="AL508" s="22"/>
      <c r="AM508" s="24"/>
      <c r="AN508" s="24"/>
      <c r="AO508" s="24"/>
    </row>
    <row r="509">
      <c r="B509" s="42" t="s">
        <v>4583</v>
      </c>
      <c r="C509" s="43" t="s">
        <v>4584</v>
      </c>
      <c r="E509" s="24"/>
      <c r="F509" s="44"/>
      <c r="G509" s="22" t="s">
        <v>14</v>
      </c>
      <c r="H509" s="30" t="str">
        <f>HYPERLINK("https://www.youtube.com/watch?v=rxXiGmzDBS8&amp;t=0s&amp;list=PLbU6uWaIKemqNvTeRxK-Ay6PRg9iwCKVi&amp;index=41","HIT")</f>
        <v>HIT</v>
      </c>
      <c r="I509" s="24"/>
      <c r="J509" s="50"/>
      <c r="K509" s="22" t="s">
        <v>145</v>
      </c>
      <c r="L509" s="24"/>
      <c r="M509" s="24"/>
      <c r="N509" s="24"/>
      <c r="O509" s="24"/>
      <c r="P509" s="44"/>
      <c r="Q509" s="22"/>
      <c r="R509" s="24"/>
      <c r="S509" s="24"/>
      <c r="T509" s="24"/>
      <c r="U509" s="24"/>
      <c r="V509" s="44"/>
      <c r="W509" s="22"/>
      <c r="X509" s="24"/>
      <c r="Y509" s="24"/>
      <c r="Z509" s="24"/>
      <c r="AA509" s="44"/>
      <c r="AB509" s="22"/>
      <c r="AC509" s="24"/>
      <c r="AD509" s="24"/>
      <c r="AE509" s="24"/>
      <c r="AF509" s="44"/>
      <c r="AG509" s="22"/>
      <c r="AH509" s="24"/>
      <c r="AI509" s="24"/>
      <c r="AJ509" s="24"/>
      <c r="AK509" s="44"/>
      <c r="AL509" s="22"/>
      <c r="AM509" s="24"/>
      <c r="AN509" s="24"/>
      <c r="AO509" s="24"/>
    </row>
    <row r="510">
      <c r="B510" s="42" t="s">
        <v>4587</v>
      </c>
      <c r="C510" s="43" t="s">
        <v>4588</v>
      </c>
      <c r="E510" s="24"/>
      <c r="F510" s="44"/>
      <c r="G510" s="22" t="s">
        <v>14</v>
      </c>
      <c r="H510" s="24"/>
      <c r="I510" s="24"/>
      <c r="J510" s="44"/>
      <c r="K510" s="22" t="s">
        <v>249</v>
      </c>
      <c r="L510" s="24"/>
      <c r="M510" s="24"/>
      <c r="N510" s="24"/>
      <c r="O510" s="24"/>
      <c r="P510" s="44"/>
      <c r="Q510" s="22"/>
      <c r="R510" s="24"/>
      <c r="S510" s="24"/>
      <c r="T510" s="24"/>
      <c r="U510" s="24"/>
      <c r="V510" s="44"/>
      <c r="W510" s="22"/>
      <c r="X510" s="24"/>
      <c r="Y510" s="24"/>
      <c r="Z510" s="24"/>
      <c r="AA510" s="44"/>
      <c r="AB510" s="22"/>
      <c r="AC510" s="24"/>
      <c r="AD510" s="24"/>
      <c r="AE510" s="24"/>
      <c r="AF510" s="44"/>
      <c r="AG510" s="22"/>
      <c r="AH510" s="24"/>
      <c r="AI510" s="24"/>
      <c r="AJ510" s="24"/>
      <c r="AK510" s="44"/>
      <c r="AL510" s="22"/>
      <c r="AM510" s="24"/>
      <c r="AN510" s="24"/>
      <c r="AO510" s="24"/>
    </row>
    <row r="511">
      <c r="B511" s="42" t="s">
        <v>4591</v>
      </c>
      <c r="C511" s="43" t="s">
        <v>4592</v>
      </c>
      <c r="E511" s="24"/>
      <c r="F511" s="44"/>
      <c r="G511" s="22" t="s">
        <v>14</v>
      </c>
      <c r="H511" s="24"/>
      <c r="I511" s="24"/>
      <c r="J511" s="44"/>
      <c r="K511" s="22" t="s">
        <v>556</v>
      </c>
      <c r="L511" s="24"/>
      <c r="M511" s="24"/>
      <c r="N511" s="24"/>
      <c r="O511" s="24"/>
      <c r="P511" s="44"/>
      <c r="Q511" s="22" t="s">
        <v>4593</v>
      </c>
      <c r="R511" s="24"/>
      <c r="S511" s="24"/>
      <c r="T511" s="24"/>
      <c r="U511" s="24"/>
      <c r="V511" s="44"/>
      <c r="W511" s="22"/>
      <c r="X511" s="24"/>
      <c r="Y511" s="24"/>
      <c r="Z511" s="24"/>
      <c r="AA511" s="44"/>
      <c r="AB511" s="22"/>
      <c r="AC511" s="24"/>
      <c r="AD511" s="24"/>
      <c r="AE511" s="24"/>
      <c r="AF511" s="44"/>
      <c r="AG511" s="22"/>
      <c r="AH511" s="24"/>
      <c r="AI511" s="24"/>
      <c r="AJ511" s="24"/>
      <c r="AK511" s="44"/>
      <c r="AL511" s="22"/>
      <c r="AM511" s="24"/>
      <c r="AN511" s="24"/>
      <c r="AO511" s="24"/>
    </row>
    <row r="512">
      <c r="B512" s="42" t="s">
        <v>4594</v>
      </c>
      <c r="C512" s="43" t="s">
        <v>4595</v>
      </c>
      <c r="E512" s="24"/>
      <c r="F512" s="44"/>
      <c r="G512" s="22" t="s">
        <v>14</v>
      </c>
      <c r="H512" s="24"/>
      <c r="I512" s="24"/>
      <c r="J512" s="44"/>
      <c r="K512" s="22" t="s">
        <v>586</v>
      </c>
      <c r="L512" s="24"/>
      <c r="M512" s="24"/>
      <c r="N512" s="24"/>
      <c r="O512" s="24"/>
      <c r="P512" s="44"/>
      <c r="Q512" s="22" t="s">
        <v>319</v>
      </c>
      <c r="R512" s="24"/>
      <c r="S512" s="24"/>
      <c r="T512" s="24"/>
      <c r="U512" s="24"/>
      <c r="V512" s="44"/>
      <c r="W512" s="22" t="s">
        <v>318</v>
      </c>
      <c r="X512" s="24"/>
      <c r="Y512" s="24"/>
      <c r="Z512" s="24"/>
      <c r="AA512" s="44"/>
      <c r="AB512" s="22" t="s">
        <v>354</v>
      </c>
      <c r="AC512" s="24"/>
      <c r="AD512" s="24"/>
      <c r="AE512" s="24"/>
      <c r="AF512" s="44"/>
      <c r="AG512" s="22" t="s">
        <v>437</v>
      </c>
      <c r="AH512" s="24"/>
      <c r="AI512" s="24"/>
      <c r="AJ512" s="24"/>
      <c r="AK512" s="44"/>
      <c r="AL512" s="22" t="s">
        <v>861</v>
      </c>
      <c r="AM512" s="24"/>
      <c r="AN512" s="24"/>
      <c r="AO512" s="24"/>
    </row>
    <row r="513">
      <c r="A513" s="41" t="s">
        <v>1597</v>
      </c>
      <c r="B513" s="42" t="s">
        <v>4598</v>
      </c>
      <c r="C513" s="43" t="s">
        <v>4599</v>
      </c>
      <c r="D513" s="22" t="s">
        <v>133</v>
      </c>
      <c r="E513" s="24"/>
      <c r="F513" s="44"/>
      <c r="G513" s="22" t="s">
        <v>14</v>
      </c>
      <c r="H513" s="24"/>
      <c r="I513" s="24"/>
      <c r="J513" s="44"/>
      <c r="K513" s="22" t="s">
        <v>593</v>
      </c>
      <c r="L513" s="30" t="str">
        <f>HYPERLINK("https://www.youtube.com/watch?v=dOG6CZ0VHcM","HGB")</f>
        <v>HGB</v>
      </c>
      <c r="M513" s="24"/>
      <c r="N513" s="52"/>
      <c r="O513" s="52"/>
      <c r="P513" s="44"/>
      <c r="Q513" s="22"/>
      <c r="R513" s="24"/>
      <c r="S513" s="24"/>
      <c r="T513" s="24"/>
      <c r="U513" s="24"/>
      <c r="V513" s="44"/>
      <c r="W513" s="22"/>
      <c r="X513" s="24"/>
      <c r="Y513" s="24"/>
      <c r="Z513" s="24"/>
      <c r="AA513" s="44"/>
      <c r="AB513" s="22"/>
      <c r="AC513" s="24"/>
      <c r="AD513" s="24"/>
      <c r="AE513" s="24"/>
      <c r="AF513" s="44"/>
      <c r="AG513" s="22"/>
      <c r="AH513" s="24"/>
      <c r="AI513" s="24"/>
      <c r="AJ513" s="24"/>
      <c r="AK513" s="44"/>
      <c r="AL513" s="22"/>
      <c r="AM513" s="24"/>
      <c r="AN513" s="24"/>
      <c r="AO513" s="24"/>
    </row>
    <row r="514">
      <c r="B514" s="42" t="s">
        <v>4602</v>
      </c>
      <c r="C514" s="43" t="s">
        <v>4604</v>
      </c>
      <c r="E514" s="24"/>
      <c r="F514" s="44"/>
      <c r="G514" s="22" t="s">
        <v>14</v>
      </c>
      <c r="H514" s="24"/>
      <c r="I514" s="24"/>
      <c r="J514" s="44"/>
      <c r="K514" s="22" t="s">
        <v>1343</v>
      </c>
      <c r="L514" s="24"/>
      <c r="M514" s="24"/>
      <c r="N514" s="24"/>
      <c r="O514" s="24"/>
      <c r="P514" s="44"/>
      <c r="Q514" s="22" t="s">
        <v>4606</v>
      </c>
      <c r="R514" s="24"/>
      <c r="S514" s="24"/>
      <c r="T514" s="24"/>
      <c r="U514" s="24"/>
      <c r="V514" s="44"/>
      <c r="W514" s="22" t="s">
        <v>319</v>
      </c>
      <c r="X514" s="24"/>
      <c r="Y514" s="24"/>
      <c r="Z514" s="24"/>
      <c r="AA514" s="44"/>
      <c r="AB514" s="22" t="s">
        <v>491</v>
      </c>
      <c r="AC514" s="24"/>
      <c r="AD514" s="24"/>
      <c r="AE514" s="24"/>
      <c r="AF514" s="44"/>
      <c r="AG514" s="22" t="s">
        <v>437</v>
      </c>
      <c r="AH514" s="24"/>
      <c r="AI514" s="24"/>
      <c r="AJ514" s="24"/>
      <c r="AK514" s="44"/>
      <c r="AL514" s="22"/>
      <c r="AM514" s="24"/>
      <c r="AN514" s="24"/>
      <c r="AO514" s="24"/>
    </row>
    <row r="515">
      <c r="B515" s="42" t="s">
        <v>4607</v>
      </c>
      <c r="C515" s="43" t="s">
        <v>4608</v>
      </c>
      <c r="E515" s="24"/>
      <c r="F515" s="44"/>
      <c r="G515" s="22" t="s">
        <v>14</v>
      </c>
      <c r="H515" s="24"/>
      <c r="I515" s="24"/>
      <c r="J515" s="44"/>
      <c r="K515" s="22" t="s">
        <v>423</v>
      </c>
      <c r="L515" s="24"/>
      <c r="M515" s="24"/>
      <c r="N515" s="24"/>
      <c r="O515" s="24"/>
      <c r="P515" s="44"/>
      <c r="Q515" s="22"/>
      <c r="R515" s="24"/>
      <c r="S515" s="24"/>
      <c r="T515" s="24"/>
      <c r="U515" s="24"/>
      <c r="V515" s="44"/>
      <c r="W515" s="22"/>
      <c r="X515" s="24"/>
      <c r="Y515" s="24"/>
      <c r="Z515" s="24"/>
      <c r="AA515" s="44"/>
      <c r="AB515" s="22"/>
      <c r="AC515" s="24"/>
      <c r="AD515" s="24"/>
      <c r="AE515" s="24"/>
      <c r="AF515" s="44"/>
      <c r="AG515" s="22"/>
      <c r="AH515" s="24"/>
      <c r="AI515" s="24"/>
      <c r="AJ515" s="24"/>
      <c r="AK515" s="44"/>
      <c r="AL515" s="22"/>
      <c r="AM515" s="24"/>
      <c r="AN515" s="24"/>
      <c r="AO515" s="24"/>
    </row>
    <row r="516">
      <c r="B516" s="42" t="s">
        <v>4611</v>
      </c>
      <c r="C516" s="43" t="s">
        <v>4612</v>
      </c>
      <c r="E516" s="24"/>
      <c r="F516" s="44"/>
      <c r="G516" s="22" t="s">
        <v>14</v>
      </c>
      <c r="H516" s="24"/>
      <c r="I516" s="24"/>
      <c r="J516" s="44"/>
      <c r="K516" s="22" t="s">
        <v>145</v>
      </c>
      <c r="L516" s="24"/>
      <c r="M516" s="24"/>
      <c r="N516" s="24"/>
      <c r="O516" s="24"/>
      <c r="P516" s="44"/>
      <c r="Q516" s="22"/>
      <c r="R516" s="24"/>
      <c r="S516" s="24"/>
      <c r="T516" s="24"/>
      <c r="U516" s="24"/>
      <c r="V516" s="44"/>
      <c r="W516" s="22"/>
      <c r="X516" s="24"/>
      <c r="Y516" s="24"/>
      <c r="Z516" s="24"/>
      <c r="AA516" s="44"/>
      <c r="AB516" s="22"/>
      <c r="AC516" s="24"/>
      <c r="AD516" s="24"/>
      <c r="AE516" s="24"/>
      <c r="AF516" s="44"/>
      <c r="AG516" s="22"/>
      <c r="AH516" s="24"/>
      <c r="AI516" s="24"/>
      <c r="AJ516" s="24"/>
      <c r="AK516" s="44"/>
      <c r="AL516" s="22"/>
      <c r="AM516" s="24"/>
      <c r="AN516" s="24"/>
      <c r="AO516" s="24"/>
    </row>
    <row r="517">
      <c r="B517" s="42" t="s">
        <v>4613</v>
      </c>
      <c r="C517" s="43" t="s">
        <v>4614</v>
      </c>
      <c r="E517" s="24"/>
      <c r="F517" s="44"/>
      <c r="G517" s="22" t="s">
        <v>14</v>
      </c>
      <c r="H517" s="24"/>
      <c r="I517" s="24"/>
      <c r="J517" s="44"/>
      <c r="K517" s="22" t="s">
        <v>249</v>
      </c>
      <c r="L517" s="24"/>
      <c r="M517" s="24"/>
      <c r="N517" s="24"/>
      <c r="O517" s="24"/>
      <c r="P517" s="44"/>
      <c r="Q517" s="22"/>
      <c r="R517" s="24"/>
      <c r="S517" s="24"/>
      <c r="T517" s="24"/>
      <c r="U517" s="24"/>
      <c r="V517" s="44"/>
      <c r="W517" s="22"/>
      <c r="X517" s="24"/>
      <c r="Y517" s="24"/>
      <c r="Z517" s="24"/>
      <c r="AA517" s="44"/>
      <c r="AB517" s="22"/>
      <c r="AC517" s="24"/>
      <c r="AD517" s="24"/>
      <c r="AE517" s="24"/>
      <c r="AF517" s="44"/>
      <c r="AG517" s="22"/>
      <c r="AH517" s="24"/>
      <c r="AI517" s="24"/>
      <c r="AJ517" s="24"/>
      <c r="AK517" s="44"/>
      <c r="AL517" s="22"/>
      <c r="AM517" s="24"/>
      <c r="AN517" s="24"/>
      <c r="AO517" s="24"/>
    </row>
    <row r="518">
      <c r="A518" s="41" t="s">
        <v>1604</v>
      </c>
      <c r="B518" s="42" t="s">
        <v>4617</v>
      </c>
      <c r="C518" s="43" t="s">
        <v>4618</v>
      </c>
      <c r="D518" s="22" t="s">
        <v>133</v>
      </c>
      <c r="E518" s="24"/>
      <c r="F518" s="44"/>
      <c r="G518" s="22" t="s">
        <v>14</v>
      </c>
      <c r="H518" s="24"/>
      <c r="I518" s="24"/>
      <c r="J518" s="44"/>
      <c r="K518" s="22" t="s">
        <v>249</v>
      </c>
      <c r="L518" s="30" t="str">
        <f>HYPERLINK("https://www.youtube.com/watch?v=f5n3bPZz220","AWE")</f>
        <v>AWE</v>
      </c>
      <c r="M518" s="52"/>
      <c r="N518" s="52"/>
      <c r="O518" s="52"/>
      <c r="P518" s="50"/>
      <c r="Q518" s="22"/>
      <c r="R518" s="24"/>
      <c r="S518" s="24"/>
      <c r="T518" s="24"/>
      <c r="U518" s="24"/>
      <c r="V518" s="44"/>
      <c r="W518" s="22"/>
      <c r="X518" s="24"/>
      <c r="Y518" s="24"/>
      <c r="Z518" s="24"/>
      <c r="AA518" s="44"/>
      <c r="AB518" s="22"/>
      <c r="AC518" s="24"/>
      <c r="AD518" s="24"/>
      <c r="AE518" s="24"/>
      <c r="AF518" s="44"/>
      <c r="AG518" s="22"/>
      <c r="AH518" s="24"/>
      <c r="AI518" s="24"/>
      <c r="AJ518" s="24"/>
      <c r="AK518" s="44"/>
      <c r="AL518" s="22"/>
      <c r="AM518" s="24"/>
      <c r="AN518" s="24"/>
      <c r="AO518" s="24"/>
    </row>
    <row r="519">
      <c r="B519" s="42" t="s">
        <v>4625</v>
      </c>
      <c r="C519" s="43" t="s">
        <v>4626</v>
      </c>
      <c r="E519" s="24"/>
      <c r="F519" s="44"/>
      <c r="G519" s="22" t="s">
        <v>14</v>
      </c>
      <c r="H519" s="24"/>
      <c r="I519" s="24"/>
      <c r="J519" s="44"/>
      <c r="K519" s="22" t="s">
        <v>420</v>
      </c>
      <c r="L519" s="30" t="str">
        <f>HYPERLINK("https://www.twitch.tv/videos/272464983","NIM")</f>
        <v>NIM</v>
      </c>
      <c r="M519" s="30" t="str">
        <f>HYPERLINK("https://www.youtube.com/watch?v=O5zum2PL0Rk","GEA")</f>
        <v>GEA</v>
      </c>
      <c r="N519" s="30" t="str">
        <f>HYPERLINK("https://www.youtube.com/watch?v=3uvAXaC8u50","HGB")</f>
        <v>HGB</v>
      </c>
      <c r="O519" s="52"/>
      <c r="P519" s="50"/>
      <c r="Q519" s="22" t="s">
        <v>318</v>
      </c>
      <c r="R519" s="24"/>
      <c r="S519" s="24"/>
      <c r="T519" s="24"/>
      <c r="U519" s="24"/>
      <c r="V519" s="44"/>
      <c r="W519" s="22" t="s">
        <v>345</v>
      </c>
      <c r="X519" s="24"/>
      <c r="Y519" s="24"/>
      <c r="Z519" s="24"/>
      <c r="AA519" s="44"/>
      <c r="AB519" s="22"/>
      <c r="AC519" s="24"/>
      <c r="AD519" s="24"/>
      <c r="AE519" s="24"/>
      <c r="AF519" s="44"/>
      <c r="AG519" s="22"/>
      <c r="AH519" s="24"/>
      <c r="AI519" s="24"/>
      <c r="AJ519" s="24"/>
      <c r="AK519" s="44"/>
      <c r="AL519" s="22"/>
      <c r="AM519" s="24"/>
      <c r="AN519" s="24"/>
      <c r="AO519" s="24"/>
    </row>
    <row r="520">
      <c r="B520" s="42" t="s">
        <v>4631</v>
      </c>
      <c r="C520" s="43" t="s">
        <v>4632</v>
      </c>
      <c r="E520" s="24"/>
      <c r="F520" s="44"/>
      <c r="G520" s="22" t="s">
        <v>14</v>
      </c>
      <c r="H520" s="24"/>
      <c r="I520" s="24"/>
      <c r="J520" s="44"/>
      <c r="K520" s="22" t="s">
        <v>1343</v>
      </c>
      <c r="L520" s="30" t="str">
        <f>HYPERLINK("https://www.youtube.com/watch?v=cbE_kUvVJT0","HGB")</f>
        <v>HGB</v>
      </c>
      <c r="M520" s="24"/>
      <c r="N520" s="52"/>
      <c r="O520" s="52"/>
      <c r="P520" s="44"/>
      <c r="Q520" s="22" t="s">
        <v>4635</v>
      </c>
      <c r="R520" s="24"/>
      <c r="S520" s="24"/>
      <c r="T520" s="24"/>
      <c r="U520" s="24"/>
      <c r="V520" s="44"/>
      <c r="W520" s="22" t="s">
        <v>348</v>
      </c>
      <c r="X520" s="24"/>
      <c r="Y520" s="24"/>
      <c r="Z520" s="24"/>
      <c r="AA520" s="44"/>
      <c r="AB520" s="22" t="s">
        <v>1538</v>
      </c>
      <c r="AC520" s="24"/>
      <c r="AD520" s="24"/>
      <c r="AE520" s="24"/>
      <c r="AF520" s="44"/>
      <c r="AG520" s="22"/>
      <c r="AH520" s="24"/>
      <c r="AI520" s="24"/>
      <c r="AJ520" s="24"/>
      <c r="AK520" s="44"/>
      <c r="AL520" s="22"/>
      <c r="AM520" s="24"/>
      <c r="AN520" s="24"/>
      <c r="AO520" s="24"/>
    </row>
    <row r="521">
      <c r="B521" s="42" t="s">
        <v>4639</v>
      </c>
      <c r="C521" s="43" t="s">
        <v>4640</v>
      </c>
      <c r="E521" s="24"/>
      <c r="F521" s="44"/>
      <c r="G521" s="22" t="s">
        <v>14</v>
      </c>
      <c r="H521" s="24"/>
      <c r="I521" s="24"/>
      <c r="J521" s="44"/>
      <c r="K521" s="22" t="s">
        <v>423</v>
      </c>
      <c r="L521" s="24"/>
      <c r="M521" s="24"/>
      <c r="N521" s="24"/>
      <c r="O521" s="24"/>
      <c r="P521" s="44"/>
      <c r="Q521" s="22"/>
      <c r="R521" s="24"/>
      <c r="S521" s="24"/>
      <c r="T521" s="24"/>
      <c r="U521" s="24"/>
      <c r="V521" s="44"/>
      <c r="W521" s="22"/>
      <c r="X521" s="24"/>
      <c r="Y521" s="24"/>
      <c r="Z521" s="24"/>
      <c r="AA521" s="44"/>
      <c r="AB521" s="22"/>
      <c r="AC521" s="24"/>
      <c r="AD521" s="24"/>
      <c r="AE521" s="24"/>
      <c r="AF521" s="44"/>
      <c r="AG521" s="22"/>
      <c r="AH521" s="24"/>
      <c r="AI521" s="24"/>
      <c r="AJ521" s="24"/>
      <c r="AK521" s="44"/>
      <c r="AL521" s="22"/>
      <c r="AM521" s="24"/>
      <c r="AN521" s="24"/>
      <c r="AO521" s="24"/>
    </row>
    <row r="522">
      <c r="B522" s="42" t="s">
        <v>4643</v>
      </c>
      <c r="C522" s="43" t="s">
        <v>4644</v>
      </c>
      <c r="E522" s="24"/>
      <c r="F522" s="44"/>
      <c r="G522" s="22" t="s">
        <v>14</v>
      </c>
      <c r="H522" s="24"/>
      <c r="I522" s="24"/>
      <c r="J522" s="44"/>
      <c r="K522" s="22" t="s">
        <v>325</v>
      </c>
      <c r="L522" s="30" t="str">
        <f>HYPERLINK("https://www.youtube.com/watch?v=xA_XC0Wk7Mw&amp;index=125&amp;list=PLbU6uWaIKemqNvTeRxK-Ay6PRg9iwCKVi&amp;t=0s","HIT")</f>
        <v>HIT</v>
      </c>
      <c r="M522" s="52"/>
      <c r="N522" s="52"/>
      <c r="O522" s="52"/>
      <c r="P522" s="50"/>
      <c r="Q522" s="22"/>
      <c r="R522" s="24"/>
      <c r="S522" s="24"/>
      <c r="T522" s="24"/>
      <c r="U522" s="24"/>
      <c r="V522" s="44"/>
      <c r="W522" s="22"/>
      <c r="X522" s="24"/>
      <c r="Y522" s="24"/>
      <c r="Z522" s="24"/>
      <c r="AA522" s="44"/>
      <c r="AB522" s="22"/>
      <c r="AC522" s="24"/>
      <c r="AD522" s="24"/>
      <c r="AE522" s="24"/>
      <c r="AF522" s="44"/>
      <c r="AG522" s="22"/>
      <c r="AH522" s="24"/>
      <c r="AI522" s="24"/>
      <c r="AJ522" s="24"/>
      <c r="AK522" s="44"/>
      <c r="AL522" s="22"/>
      <c r="AM522" s="24"/>
      <c r="AN522" s="24"/>
      <c r="AO522" s="24"/>
    </row>
    <row r="523">
      <c r="A523" s="41" t="s">
        <v>1624</v>
      </c>
      <c r="B523" s="42" t="s">
        <v>4648</v>
      </c>
      <c r="C523" s="43" t="s">
        <v>4650</v>
      </c>
      <c r="D523" s="22" t="s">
        <v>133</v>
      </c>
      <c r="E523" s="30" t="str">
        <f>HYPERLINK("https://www.twitch.tv/videos/110110113","GOL")</f>
        <v>GOL</v>
      </c>
      <c r="F523" s="50"/>
      <c r="G523" s="22" t="s">
        <v>14</v>
      </c>
      <c r="H523" s="24"/>
      <c r="I523" s="24"/>
      <c r="J523" s="44"/>
      <c r="K523" s="22" t="s">
        <v>325</v>
      </c>
      <c r="L523" s="30" t="str">
        <f>HYPERLINK("https://www.youtube.com/watch?v=PtVs2AiHIrw","HGB")</f>
        <v>HGB</v>
      </c>
      <c r="M523" s="24"/>
      <c r="N523" s="52"/>
      <c r="O523" s="52"/>
      <c r="P523" s="44"/>
      <c r="Q523" s="22"/>
      <c r="R523" s="24"/>
      <c r="S523" s="24"/>
      <c r="T523" s="24"/>
      <c r="U523" s="24"/>
      <c r="V523" s="44"/>
      <c r="W523" s="22"/>
      <c r="X523" s="24"/>
      <c r="Y523" s="24"/>
      <c r="Z523" s="24"/>
      <c r="AA523" s="44"/>
      <c r="AB523" s="22"/>
      <c r="AC523" s="24"/>
      <c r="AD523" s="24"/>
      <c r="AE523" s="24"/>
      <c r="AF523" s="44"/>
      <c r="AG523" s="22"/>
      <c r="AH523" s="24"/>
      <c r="AI523" s="24"/>
      <c r="AJ523" s="24"/>
      <c r="AK523" s="44"/>
      <c r="AL523" s="22"/>
      <c r="AM523" s="24"/>
      <c r="AN523" s="24"/>
      <c r="AO523" s="24"/>
    </row>
    <row r="524">
      <c r="B524" s="42" t="s">
        <v>4666</v>
      </c>
      <c r="C524" s="43" t="s">
        <v>4667</v>
      </c>
      <c r="F524" s="44"/>
      <c r="G524" s="22" t="s">
        <v>14</v>
      </c>
      <c r="H524" s="24"/>
      <c r="I524" s="24"/>
      <c r="J524" s="44"/>
      <c r="K524" s="22" t="s">
        <v>249</v>
      </c>
      <c r="L524" s="24"/>
      <c r="M524" s="24"/>
      <c r="N524" s="24"/>
      <c r="O524" s="24"/>
      <c r="P524" s="44"/>
      <c r="Q524" s="22" t="s">
        <v>319</v>
      </c>
      <c r="R524" s="24"/>
      <c r="S524" s="24"/>
      <c r="T524" s="24"/>
      <c r="U524" s="24"/>
      <c r="V524" s="44"/>
      <c r="W524" s="22"/>
      <c r="X524" s="24"/>
      <c r="Y524" s="24"/>
      <c r="Z524" s="24"/>
      <c r="AA524" s="44"/>
      <c r="AB524" s="22"/>
      <c r="AC524" s="24"/>
      <c r="AD524" s="24"/>
      <c r="AE524" s="24"/>
      <c r="AF524" s="44"/>
      <c r="AG524" s="22"/>
      <c r="AH524" s="24"/>
      <c r="AI524" s="24"/>
      <c r="AJ524" s="24"/>
      <c r="AK524" s="44"/>
      <c r="AL524" s="22"/>
      <c r="AM524" s="24"/>
      <c r="AN524" s="24"/>
      <c r="AO524" s="24"/>
    </row>
    <row r="525">
      <c r="B525" s="42" t="s">
        <v>4675</v>
      </c>
      <c r="C525" s="43" t="s">
        <v>4677</v>
      </c>
      <c r="F525" s="44"/>
      <c r="G525" s="22" t="s">
        <v>14</v>
      </c>
      <c r="H525" s="24"/>
      <c r="I525" s="24"/>
      <c r="J525" s="44"/>
      <c r="K525" s="22" t="s">
        <v>844</v>
      </c>
      <c r="L525" s="24"/>
      <c r="M525" s="24"/>
      <c r="N525" s="24"/>
      <c r="O525" s="24"/>
      <c r="P525" s="44"/>
      <c r="Q525" s="22"/>
      <c r="R525" s="24"/>
      <c r="S525" s="24"/>
      <c r="T525" s="24"/>
      <c r="U525" s="24"/>
      <c r="V525" s="44"/>
      <c r="W525" s="22"/>
      <c r="X525" s="24"/>
      <c r="Y525" s="24"/>
      <c r="Z525" s="24"/>
      <c r="AA525" s="44"/>
      <c r="AB525" s="22"/>
      <c r="AC525" s="24"/>
      <c r="AD525" s="24"/>
      <c r="AE525" s="24"/>
      <c r="AF525" s="44"/>
      <c r="AG525" s="22"/>
      <c r="AH525" s="24"/>
      <c r="AI525" s="24"/>
      <c r="AJ525" s="24"/>
      <c r="AK525" s="44"/>
      <c r="AL525" s="22"/>
      <c r="AM525" s="24"/>
      <c r="AN525" s="24"/>
      <c r="AO525" s="24"/>
    </row>
    <row r="526">
      <c r="B526" s="42" t="s">
        <v>4689</v>
      </c>
      <c r="C526" s="43" t="s">
        <v>4690</v>
      </c>
      <c r="F526" s="44"/>
      <c r="G526" s="22" t="s">
        <v>14</v>
      </c>
      <c r="H526" s="24"/>
      <c r="I526" s="24"/>
      <c r="J526" s="44"/>
      <c r="K526" s="22" t="s">
        <v>650</v>
      </c>
      <c r="L526" s="30" t="str">
        <f>HYPERLINK("https://www.youtube.com/watch?v=LGqp_WXhUm8","HGB")</f>
        <v>HGB</v>
      </c>
      <c r="M526" s="24"/>
      <c r="N526" s="52"/>
      <c r="O526" s="52"/>
      <c r="P526" s="44"/>
      <c r="Q526" s="22" t="s">
        <v>348</v>
      </c>
      <c r="R526" s="24"/>
      <c r="S526" s="24"/>
      <c r="T526" s="24"/>
      <c r="U526" s="24"/>
      <c r="V526" s="44"/>
      <c r="W526" s="22" t="s">
        <v>437</v>
      </c>
      <c r="X526" s="24"/>
      <c r="Y526" s="24"/>
      <c r="Z526" s="24"/>
      <c r="AA526" s="44"/>
      <c r="AB526" s="22" t="s">
        <v>353</v>
      </c>
      <c r="AC526" s="24"/>
      <c r="AD526" s="24"/>
      <c r="AE526" s="24"/>
      <c r="AF526" s="44"/>
      <c r="AG526" s="22"/>
      <c r="AH526" s="24"/>
      <c r="AI526" s="24"/>
      <c r="AJ526" s="24"/>
      <c r="AK526" s="44"/>
      <c r="AL526" s="22"/>
      <c r="AM526" s="24"/>
      <c r="AN526" s="24"/>
      <c r="AO526" s="24"/>
    </row>
    <row r="527">
      <c r="B527" s="42" t="s">
        <v>4693</v>
      </c>
      <c r="C527" s="43" t="s">
        <v>4694</v>
      </c>
      <c r="F527" s="44"/>
      <c r="G527" s="22" t="s">
        <v>14</v>
      </c>
      <c r="H527" s="24"/>
      <c r="I527" s="24"/>
      <c r="J527" s="44"/>
      <c r="K527" s="22" t="s">
        <v>249</v>
      </c>
      <c r="L527" s="30" t="str">
        <f>HYPERLINK("https://www.youtube.com/watch?v=p_8hS6PsT_g","HGB")</f>
        <v>HGB</v>
      </c>
      <c r="M527" s="24"/>
      <c r="N527" s="52"/>
      <c r="O527" s="52"/>
      <c r="P527" s="44"/>
      <c r="Q527" s="22" t="s">
        <v>318</v>
      </c>
      <c r="R527" s="24"/>
      <c r="S527" s="24"/>
      <c r="T527" s="24"/>
      <c r="U527" s="24"/>
      <c r="V527" s="44"/>
      <c r="W527" s="22" t="s">
        <v>319</v>
      </c>
      <c r="X527" s="24"/>
      <c r="Y527" s="24"/>
      <c r="Z527" s="24"/>
      <c r="AA527" s="44"/>
      <c r="AB527" s="22"/>
      <c r="AC527" s="24"/>
      <c r="AD527" s="24"/>
      <c r="AE527" s="24"/>
      <c r="AF527" s="44"/>
      <c r="AG527" s="22"/>
      <c r="AH527" s="24"/>
      <c r="AI527" s="24"/>
      <c r="AJ527" s="24"/>
      <c r="AK527" s="44"/>
      <c r="AL527" s="22"/>
      <c r="AM527" s="24"/>
      <c r="AN527" s="24"/>
      <c r="AO527" s="24"/>
    </row>
    <row r="528">
      <c r="A528" s="41" t="s">
        <v>1639</v>
      </c>
      <c r="B528" s="42" t="s">
        <v>4697</v>
      </c>
      <c r="C528" s="43" t="s">
        <v>4698</v>
      </c>
      <c r="D528" s="22" t="s">
        <v>133</v>
      </c>
      <c r="E528" s="24"/>
      <c r="F528" s="44"/>
      <c r="G528" s="22" t="s">
        <v>14</v>
      </c>
      <c r="H528" s="24"/>
      <c r="I528" s="24"/>
      <c r="J528" s="44"/>
      <c r="K528" s="22" t="s">
        <v>325</v>
      </c>
      <c r="L528" s="24"/>
      <c r="M528" s="24"/>
      <c r="N528" s="24"/>
      <c r="O528" s="24"/>
      <c r="P528" s="44"/>
      <c r="Q528" s="22" t="s">
        <v>319</v>
      </c>
      <c r="R528" s="24"/>
      <c r="S528" s="24"/>
      <c r="T528" s="24"/>
      <c r="U528" s="24"/>
      <c r="V528" s="44"/>
      <c r="W528" s="22"/>
      <c r="X528" s="24"/>
      <c r="Y528" s="24"/>
      <c r="Z528" s="24"/>
      <c r="AA528" s="44"/>
      <c r="AB528" s="22"/>
      <c r="AC528" s="24"/>
      <c r="AD528" s="24"/>
      <c r="AE528" s="24"/>
      <c r="AF528" s="44"/>
      <c r="AG528" s="22"/>
      <c r="AH528" s="24"/>
      <c r="AI528" s="24"/>
      <c r="AJ528" s="24"/>
      <c r="AK528" s="44"/>
      <c r="AL528" s="22"/>
      <c r="AM528" s="24"/>
      <c r="AN528" s="24"/>
      <c r="AO528" s="24"/>
    </row>
    <row r="529">
      <c r="B529" s="42" t="s">
        <v>4699</v>
      </c>
      <c r="C529" s="43" t="s">
        <v>4700</v>
      </c>
      <c r="E529" s="24"/>
      <c r="F529" s="44"/>
      <c r="G529" s="22" t="s">
        <v>14</v>
      </c>
      <c r="H529" s="24"/>
      <c r="I529" s="24"/>
      <c r="J529" s="44"/>
      <c r="K529" s="22" t="s">
        <v>145</v>
      </c>
      <c r="L529" s="24"/>
      <c r="M529" s="24"/>
      <c r="N529" s="24"/>
      <c r="O529" s="24"/>
      <c r="P529" s="44"/>
      <c r="Q529" s="22"/>
      <c r="R529" s="24"/>
      <c r="S529" s="24"/>
      <c r="T529" s="24"/>
      <c r="U529" s="24"/>
      <c r="V529" s="44"/>
      <c r="W529" s="22"/>
      <c r="X529" s="24"/>
      <c r="Y529" s="24"/>
      <c r="Z529" s="24"/>
      <c r="AA529" s="44"/>
      <c r="AB529" s="22"/>
      <c r="AC529" s="24"/>
      <c r="AD529" s="24"/>
      <c r="AE529" s="24"/>
      <c r="AF529" s="44"/>
      <c r="AG529" s="22"/>
      <c r="AH529" s="24"/>
      <c r="AI529" s="24"/>
      <c r="AJ529" s="24"/>
      <c r="AK529" s="44"/>
      <c r="AL529" s="22"/>
      <c r="AM529" s="24"/>
      <c r="AN529" s="24"/>
      <c r="AO529" s="24"/>
    </row>
    <row r="530">
      <c r="B530" s="42" t="s">
        <v>4701</v>
      </c>
      <c r="C530" s="43" t="s">
        <v>4702</v>
      </c>
      <c r="E530" s="24"/>
      <c r="F530" s="44"/>
      <c r="G530" s="22" t="s">
        <v>14</v>
      </c>
      <c r="H530" s="24"/>
      <c r="I530" s="24"/>
      <c r="J530" s="44"/>
      <c r="K530" s="22" t="s">
        <v>1343</v>
      </c>
      <c r="L530" s="30" t="str">
        <f>HYPERLINK("https://www.youtube.com/watch?v=D66IRP2Z5qU","HGB")</f>
        <v>HGB</v>
      </c>
      <c r="M530" s="24"/>
      <c r="N530" s="52"/>
      <c r="O530" s="52"/>
      <c r="P530" s="44"/>
      <c r="Q530" s="22" t="s">
        <v>437</v>
      </c>
      <c r="R530" s="24"/>
      <c r="S530" s="24"/>
      <c r="T530" s="24"/>
      <c r="U530" s="24"/>
      <c r="V530" s="44"/>
      <c r="W530" s="22" t="s">
        <v>319</v>
      </c>
      <c r="X530" s="24"/>
      <c r="Y530" s="24"/>
      <c r="Z530" s="24"/>
      <c r="AA530" s="44"/>
      <c r="AB530" s="22" t="s">
        <v>861</v>
      </c>
      <c r="AC530" s="24"/>
      <c r="AD530" s="24"/>
      <c r="AE530" s="24"/>
      <c r="AF530" s="44"/>
      <c r="AG530" s="22" t="s">
        <v>601</v>
      </c>
      <c r="AH530" s="24"/>
      <c r="AI530" s="24"/>
      <c r="AJ530" s="24"/>
      <c r="AK530" s="44"/>
      <c r="AL530" s="22" t="s">
        <v>500</v>
      </c>
      <c r="AM530" s="30" t="str">
        <f>HYPERLINK("https://www.youtube.com/watch?v=EaohflJOdzU&amp;t=0s","MOL")</f>
        <v>MOL</v>
      </c>
      <c r="AN530" s="30" t="str">
        <f>HYPERLINK("https://www.youtube.com/watch?v=NWIL9wqANhQ","HGB")</f>
        <v>HGB</v>
      </c>
      <c r="AO530" s="52"/>
    </row>
    <row r="531">
      <c r="B531" s="42" t="s">
        <v>4708</v>
      </c>
      <c r="C531" s="43" t="s">
        <v>4710</v>
      </c>
      <c r="E531" s="24"/>
      <c r="F531" s="44"/>
      <c r="G531" s="22" t="s">
        <v>14</v>
      </c>
      <c r="H531" s="24"/>
      <c r="I531" s="24"/>
      <c r="J531" s="44"/>
      <c r="K531" s="22" t="s">
        <v>593</v>
      </c>
      <c r="L531" s="24"/>
      <c r="M531" s="24"/>
      <c r="N531" s="24"/>
      <c r="O531" s="24"/>
      <c r="P531" s="44"/>
      <c r="Q531" s="22"/>
      <c r="R531" s="24"/>
      <c r="S531" s="24"/>
      <c r="T531" s="24"/>
      <c r="U531" s="24"/>
      <c r="V531" s="44"/>
      <c r="W531" s="22"/>
      <c r="X531" s="24"/>
      <c r="Y531" s="24"/>
      <c r="Z531" s="24"/>
      <c r="AA531" s="44"/>
      <c r="AB531" s="22"/>
      <c r="AC531" s="24"/>
      <c r="AD531" s="24"/>
      <c r="AE531" s="24"/>
      <c r="AF531" s="44"/>
      <c r="AG531" s="22"/>
      <c r="AH531" s="24"/>
      <c r="AI531" s="24"/>
      <c r="AJ531" s="24"/>
      <c r="AK531" s="44"/>
      <c r="AL531" s="22"/>
      <c r="AM531" s="24"/>
      <c r="AN531" s="24"/>
      <c r="AO531" s="24"/>
    </row>
    <row r="532">
      <c r="B532" s="42" t="s">
        <v>4711</v>
      </c>
      <c r="C532" s="43" t="s">
        <v>4712</v>
      </c>
      <c r="E532" s="24"/>
      <c r="F532" s="44"/>
      <c r="G532" s="22" t="s">
        <v>14</v>
      </c>
      <c r="H532" s="24"/>
      <c r="I532" s="24"/>
      <c r="J532" s="44"/>
      <c r="K532" s="22" t="s">
        <v>249</v>
      </c>
      <c r="L532" s="30" t="str">
        <f>HYPERLINK("https://www.twitch.tv/videos/329951625","NIM")</f>
        <v>NIM</v>
      </c>
      <c r="M532" s="30" t="str">
        <f>HYPERLINK("https://www.youtube.com/watch?v=B6PA0zJeH9A","HGB")</f>
        <v>HGB</v>
      </c>
      <c r="N532" s="52"/>
      <c r="O532" s="52"/>
      <c r="P532" s="44"/>
      <c r="Q532" s="22" t="s">
        <v>353</v>
      </c>
      <c r="R532" s="24"/>
      <c r="S532" s="24"/>
      <c r="T532" s="24"/>
      <c r="U532" s="24"/>
      <c r="V532" s="44"/>
      <c r="W532" s="22"/>
      <c r="X532" s="24"/>
      <c r="Y532" s="24"/>
      <c r="Z532" s="24"/>
      <c r="AA532" s="44"/>
      <c r="AB532" s="22"/>
      <c r="AC532" s="24"/>
      <c r="AD532" s="24"/>
      <c r="AE532" s="24"/>
      <c r="AF532" s="44"/>
      <c r="AG532" s="22"/>
      <c r="AH532" s="24"/>
      <c r="AI532" s="24"/>
      <c r="AJ532" s="24"/>
      <c r="AK532" s="44"/>
      <c r="AL532" s="22"/>
      <c r="AM532" s="24"/>
      <c r="AN532" s="24"/>
      <c r="AO532" s="24"/>
    </row>
    <row r="533">
      <c r="A533" s="41" t="s">
        <v>1650</v>
      </c>
      <c r="B533" s="42" t="s">
        <v>4715</v>
      </c>
      <c r="C533" s="43" t="s">
        <v>4716</v>
      </c>
      <c r="D533" s="22" t="s">
        <v>133</v>
      </c>
      <c r="E533" s="24"/>
      <c r="F533" s="44"/>
      <c r="G533" s="22" t="s">
        <v>14</v>
      </c>
      <c r="H533" s="24"/>
      <c r="I533" s="24"/>
      <c r="J533" s="44"/>
      <c r="K533" s="22" t="s">
        <v>423</v>
      </c>
      <c r="L533" s="30" t="str">
        <f>HYPERLINK("https://www.youtube.com/watch?v=NrvM66PbfHs","CAM")</f>
        <v>CAM</v>
      </c>
      <c r="M533" s="30" t="str">
        <f>HYPERLINK("https://www.youtube.com/watch?v=P3bXaCJjRlQ","SUN")</f>
        <v>SUN</v>
      </c>
      <c r="N533" s="30" t="str">
        <f>HYPERLINK("https://www.youtube.com/watch?v=-4oySE2uTtQ","ABA")</f>
        <v>ABA</v>
      </c>
      <c r="O533" s="30" t="str">
        <f>HYPERLINK("https://www.youtube.com/watch?v=C86f7zHM1wM&amp;index=128&amp;list=PLbU6uWaIKemqNvTeRxK-Ay6PRg9iwCKVi&amp;t=0s","HIT")</f>
        <v>HIT</v>
      </c>
      <c r="P533" s="50"/>
      <c r="Q533" s="22" t="s">
        <v>354</v>
      </c>
      <c r="R533" s="30" t="str">
        <f>HYPERLINK("https://www.youtube.com/watch?v=PMFBN2uiNlw","SUN")</f>
        <v>SUN</v>
      </c>
      <c r="S533" s="24"/>
      <c r="T533" s="24"/>
      <c r="U533" s="24"/>
      <c r="V533" s="44"/>
      <c r="W533" s="22"/>
      <c r="X533" s="24"/>
      <c r="Y533" s="24"/>
      <c r="Z533" s="24"/>
      <c r="AA533" s="44"/>
      <c r="AB533" s="22"/>
      <c r="AC533" s="24"/>
      <c r="AD533" s="24"/>
      <c r="AE533" s="24"/>
      <c r="AF533" s="44"/>
      <c r="AG533" s="22"/>
      <c r="AH533" s="24"/>
      <c r="AI533" s="24"/>
      <c r="AJ533" s="24"/>
      <c r="AK533" s="44"/>
      <c r="AL533" s="22"/>
      <c r="AM533" s="24"/>
      <c r="AN533" s="24"/>
      <c r="AO533" s="24"/>
    </row>
    <row r="534">
      <c r="B534" s="42" t="s">
        <v>4717</v>
      </c>
      <c r="C534" s="43" t="s">
        <v>4718</v>
      </c>
      <c r="E534" s="24"/>
      <c r="F534" s="44"/>
      <c r="G534" s="22" t="s">
        <v>14</v>
      </c>
      <c r="H534" s="24"/>
      <c r="I534" s="24"/>
      <c r="J534" s="44"/>
      <c r="K534" s="22" t="s">
        <v>1374</v>
      </c>
      <c r="L534" s="24"/>
      <c r="M534" s="24"/>
      <c r="N534" s="24"/>
      <c r="O534" s="24"/>
      <c r="P534" s="44"/>
      <c r="Q534" s="22" t="s">
        <v>348</v>
      </c>
      <c r="R534" s="24"/>
      <c r="S534" s="24"/>
      <c r="T534" s="24"/>
      <c r="U534" s="24"/>
      <c r="V534" s="44"/>
      <c r="W534" s="22"/>
      <c r="X534" s="24"/>
      <c r="Y534" s="24"/>
      <c r="Z534" s="24"/>
      <c r="AA534" s="44"/>
      <c r="AB534" s="22"/>
      <c r="AC534" s="24"/>
      <c r="AD534" s="24"/>
      <c r="AE534" s="24"/>
      <c r="AF534" s="44"/>
      <c r="AG534" s="22"/>
      <c r="AH534" s="24"/>
      <c r="AI534" s="24"/>
      <c r="AJ534" s="24"/>
      <c r="AK534" s="44"/>
      <c r="AL534" s="22"/>
      <c r="AM534" s="24"/>
      <c r="AN534" s="24"/>
      <c r="AO534" s="24"/>
    </row>
    <row r="535">
      <c r="B535" s="42" t="s">
        <v>4719</v>
      </c>
      <c r="C535" s="43" t="s">
        <v>4720</v>
      </c>
      <c r="E535" s="24"/>
      <c r="F535" s="44"/>
      <c r="G535" s="22" t="s">
        <v>14</v>
      </c>
      <c r="H535" s="24"/>
      <c r="I535" s="24"/>
      <c r="J535" s="44"/>
      <c r="K535" s="22" t="s">
        <v>423</v>
      </c>
      <c r="L535" s="24"/>
      <c r="M535" s="24"/>
      <c r="N535" s="24"/>
      <c r="O535" s="24"/>
      <c r="P535" s="44"/>
      <c r="Q535" s="22" t="s">
        <v>353</v>
      </c>
      <c r="R535" s="24"/>
      <c r="S535" s="24"/>
      <c r="T535" s="24"/>
      <c r="U535" s="24"/>
      <c r="V535" s="44"/>
      <c r="W535" s="22"/>
      <c r="X535" s="24"/>
      <c r="Y535" s="24"/>
      <c r="Z535" s="24"/>
      <c r="AA535" s="44"/>
      <c r="AB535" s="22"/>
      <c r="AC535" s="24"/>
      <c r="AD535" s="24"/>
      <c r="AE535" s="24"/>
      <c r="AF535" s="44"/>
      <c r="AG535" s="22"/>
      <c r="AH535" s="24"/>
      <c r="AI535" s="24"/>
      <c r="AJ535" s="24"/>
      <c r="AK535" s="44"/>
      <c r="AL535" s="22"/>
      <c r="AM535" s="24"/>
      <c r="AN535" s="24"/>
      <c r="AO535" s="24"/>
    </row>
    <row r="536">
      <c r="B536" s="42" t="s">
        <v>4721</v>
      </c>
      <c r="C536" s="43" t="s">
        <v>4722</v>
      </c>
      <c r="E536" s="24"/>
      <c r="F536" s="44"/>
      <c r="G536" s="22" t="s">
        <v>14</v>
      </c>
      <c r="H536" s="24"/>
      <c r="I536" s="24"/>
      <c r="J536" s="44"/>
      <c r="K536" s="22" t="s">
        <v>249</v>
      </c>
      <c r="L536" s="30" t="str">
        <f>HYPERLINK("https://www.twitch.tv/videos/329880489","NIM")</f>
        <v>NIM</v>
      </c>
      <c r="M536" s="30" t="str">
        <f>HYPERLINK("https://www.youtube.com/watch?v=HfDtwmiwzLQ","HGB")</f>
        <v>HGB</v>
      </c>
      <c r="N536" s="52"/>
      <c r="O536" s="52"/>
      <c r="P536" s="44"/>
      <c r="Q536" s="22" t="s">
        <v>319</v>
      </c>
      <c r="R536" s="24"/>
      <c r="S536" s="24"/>
      <c r="T536" s="24"/>
      <c r="U536" s="24"/>
      <c r="V536" s="44"/>
      <c r="W536" s="22" t="s">
        <v>353</v>
      </c>
      <c r="X536" s="24"/>
      <c r="Y536" s="24"/>
      <c r="Z536" s="24"/>
      <c r="AA536" s="44"/>
      <c r="AB536" s="22"/>
      <c r="AC536" s="24"/>
      <c r="AD536" s="24"/>
      <c r="AE536" s="24"/>
      <c r="AF536" s="44"/>
      <c r="AG536" s="22"/>
      <c r="AH536" s="24"/>
      <c r="AI536" s="24"/>
      <c r="AJ536" s="24"/>
      <c r="AK536" s="44"/>
      <c r="AL536" s="22"/>
      <c r="AM536" s="24"/>
      <c r="AN536" s="24"/>
      <c r="AO536" s="24"/>
    </row>
    <row r="537">
      <c r="B537" s="42" t="s">
        <v>4726</v>
      </c>
      <c r="C537" s="43" t="s">
        <v>4727</v>
      </c>
      <c r="E537" s="24"/>
      <c r="F537" s="44"/>
      <c r="G537" s="22" t="s">
        <v>14</v>
      </c>
      <c r="H537" s="24"/>
      <c r="I537" s="24"/>
      <c r="J537" s="44"/>
      <c r="K537" s="22" t="s">
        <v>249</v>
      </c>
      <c r="L537" s="30" t="str">
        <f>HYPERLINK("https://www.twitch.tv/videos/329880490","NIM")</f>
        <v>NIM</v>
      </c>
      <c r="M537" s="30" t="str">
        <f>HYPERLINK("https://www.youtube.com/watch?v=ZceNY-ySV3s","HGB")</f>
        <v>HGB</v>
      </c>
      <c r="N537" s="52"/>
      <c r="O537" s="52"/>
      <c r="P537" s="44"/>
      <c r="Q537" s="22"/>
      <c r="R537" s="24"/>
      <c r="S537" s="24"/>
      <c r="T537" s="24"/>
      <c r="U537" s="24"/>
      <c r="V537" s="44"/>
      <c r="W537" s="22"/>
      <c r="X537" s="24"/>
      <c r="Y537" s="24"/>
      <c r="Z537" s="24"/>
      <c r="AA537" s="44"/>
      <c r="AB537" s="22"/>
      <c r="AC537" s="24"/>
      <c r="AD537" s="24"/>
      <c r="AE537" s="24"/>
      <c r="AF537" s="44"/>
      <c r="AG537" s="22"/>
      <c r="AH537" s="24"/>
      <c r="AI537" s="24"/>
      <c r="AJ537" s="24"/>
      <c r="AK537" s="44"/>
      <c r="AL537" s="22"/>
      <c r="AM537" s="24"/>
      <c r="AN537" s="24"/>
      <c r="AO537" s="24"/>
    </row>
    <row r="538">
      <c r="A538" s="41" t="s">
        <v>1660</v>
      </c>
      <c r="B538" s="42" t="s">
        <v>4731</v>
      </c>
      <c r="C538" s="43" t="s">
        <v>4732</v>
      </c>
      <c r="D538" s="22" t="s">
        <v>133</v>
      </c>
      <c r="E538" s="24"/>
      <c r="F538" s="44"/>
      <c r="G538" s="22" t="s">
        <v>14</v>
      </c>
      <c r="H538" s="24"/>
      <c r="I538" s="24"/>
      <c r="J538" s="44"/>
      <c r="K538" s="22" t="s">
        <v>627</v>
      </c>
      <c r="L538" s="24"/>
      <c r="M538" s="24"/>
      <c r="N538" s="24"/>
      <c r="O538" s="24"/>
      <c r="P538" s="44"/>
      <c r="Q538" s="22"/>
      <c r="R538" s="24"/>
      <c r="S538" s="24"/>
      <c r="T538" s="24"/>
      <c r="U538" s="24"/>
      <c r="V538" s="44"/>
      <c r="W538" s="22"/>
      <c r="X538" s="24"/>
      <c r="Y538" s="24"/>
      <c r="Z538" s="24"/>
      <c r="AA538" s="44"/>
      <c r="AB538" s="22"/>
      <c r="AC538" s="24"/>
      <c r="AD538" s="24"/>
      <c r="AE538" s="24"/>
      <c r="AF538" s="44"/>
      <c r="AG538" s="22"/>
      <c r="AH538" s="24"/>
      <c r="AI538" s="24"/>
      <c r="AJ538" s="24"/>
      <c r="AK538" s="44"/>
      <c r="AL538" s="22"/>
      <c r="AM538" s="24"/>
      <c r="AN538" s="24"/>
      <c r="AO538" s="24"/>
    </row>
    <row r="539">
      <c r="B539" s="42" t="s">
        <v>4735</v>
      </c>
      <c r="C539" s="43" t="s">
        <v>4736</v>
      </c>
      <c r="E539" s="24"/>
      <c r="F539" s="44"/>
      <c r="G539" s="22" t="s">
        <v>14</v>
      </c>
      <c r="H539" s="24"/>
      <c r="I539" s="24"/>
      <c r="J539" s="44"/>
      <c r="K539" s="22" t="s">
        <v>212</v>
      </c>
      <c r="L539" s="30" t="str">
        <f>HYPERLINK("https://www.youtube.com/watch?v=lUairQyrVyY","HGB")</f>
        <v>HGB</v>
      </c>
      <c r="M539" s="24"/>
      <c r="N539" s="52"/>
      <c r="O539" s="52"/>
      <c r="P539" s="44"/>
      <c r="Q539" s="22" t="s">
        <v>307</v>
      </c>
      <c r="R539" s="30" t="str">
        <f>HYPERLINK("https://www.youtube.com/watch?v=BYIsa-YDWyc","HGB")</f>
        <v>HGB</v>
      </c>
      <c r="S539" s="24"/>
      <c r="T539" s="52"/>
      <c r="U539" s="52"/>
      <c r="V539" s="44"/>
      <c r="W539" s="22"/>
      <c r="X539" s="24"/>
      <c r="Y539" s="24"/>
      <c r="Z539" s="24"/>
      <c r="AA539" s="44"/>
      <c r="AB539" s="22"/>
      <c r="AC539" s="24"/>
      <c r="AD539" s="24"/>
      <c r="AE539" s="24"/>
      <c r="AF539" s="44"/>
      <c r="AG539" s="22"/>
      <c r="AH539" s="24"/>
      <c r="AI539" s="24"/>
      <c r="AJ539" s="24"/>
      <c r="AK539" s="44"/>
      <c r="AL539" s="22"/>
      <c r="AM539" s="24"/>
      <c r="AN539" s="24"/>
      <c r="AO539" s="24"/>
    </row>
    <row r="540">
      <c r="B540" s="42" t="s">
        <v>4740</v>
      </c>
      <c r="C540" s="43" t="s">
        <v>4741</v>
      </c>
      <c r="E540" s="24"/>
      <c r="F540" s="44"/>
      <c r="G540" s="22" t="s">
        <v>14</v>
      </c>
      <c r="H540" s="24"/>
      <c r="I540" s="24"/>
      <c r="J540" s="44"/>
      <c r="K540" s="22" t="s">
        <v>423</v>
      </c>
      <c r="L540" s="30" t="str">
        <f>HYPERLINK("https://www.youtube.com/watch?v=Rq3nj5zHCoU","HGB")</f>
        <v>HGB</v>
      </c>
      <c r="M540" s="24"/>
      <c r="N540" s="52"/>
      <c r="O540" s="52"/>
      <c r="P540" s="44"/>
      <c r="Q540" s="22" t="s">
        <v>319</v>
      </c>
      <c r="R540" s="24"/>
      <c r="S540" s="24"/>
      <c r="T540" s="24"/>
      <c r="U540" s="24"/>
      <c r="V540" s="44"/>
      <c r="W540" s="22" t="s">
        <v>345</v>
      </c>
      <c r="X540" s="24"/>
      <c r="Y540" s="24"/>
      <c r="Z540" s="24"/>
      <c r="AA540" s="44"/>
      <c r="AB540" s="22" t="s">
        <v>353</v>
      </c>
      <c r="AC540" s="24"/>
      <c r="AD540" s="24"/>
      <c r="AE540" s="24"/>
      <c r="AF540" s="44"/>
      <c r="AG540" s="22" t="s">
        <v>354</v>
      </c>
      <c r="AH540" s="24"/>
      <c r="AI540" s="24"/>
      <c r="AJ540" s="24"/>
      <c r="AK540" s="44"/>
      <c r="AL540" s="22"/>
      <c r="AM540" s="24"/>
      <c r="AN540" s="24"/>
      <c r="AO540" s="24"/>
    </row>
    <row r="541">
      <c r="B541" s="42" t="s">
        <v>4745</v>
      </c>
      <c r="C541" s="43" t="s">
        <v>4746</v>
      </c>
      <c r="E541" s="24"/>
      <c r="F541" s="44"/>
      <c r="G541" s="22" t="s">
        <v>14</v>
      </c>
      <c r="H541" s="24"/>
      <c r="I541" s="24"/>
      <c r="J541" s="44"/>
      <c r="K541" s="22" t="s">
        <v>145</v>
      </c>
      <c r="L541" s="24"/>
      <c r="M541" s="24"/>
      <c r="N541" s="24"/>
      <c r="O541" s="24"/>
      <c r="P541" s="44"/>
      <c r="Q541" s="22"/>
      <c r="R541" s="24"/>
      <c r="S541" s="24"/>
      <c r="T541" s="24"/>
      <c r="U541" s="24"/>
      <c r="V541" s="44"/>
      <c r="W541" s="22"/>
      <c r="X541" s="24"/>
      <c r="Y541" s="24"/>
      <c r="Z541" s="24"/>
      <c r="AA541" s="44"/>
      <c r="AB541" s="22"/>
      <c r="AC541" s="24"/>
      <c r="AD541" s="24"/>
      <c r="AE541" s="24"/>
      <c r="AF541" s="44"/>
      <c r="AG541" s="22"/>
      <c r="AH541" s="24"/>
      <c r="AI541" s="24"/>
      <c r="AJ541" s="24"/>
      <c r="AK541" s="44"/>
      <c r="AL541" s="22"/>
      <c r="AM541" s="24"/>
      <c r="AN541" s="24"/>
      <c r="AO541" s="24"/>
    </row>
    <row r="542">
      <c r="B542" s="42" t="s">
        <v>4748</v>
      </c>
      <c r="C542" s="43" t="s">
        <v>4749</v>
      </c>
      <c r="E542" s="24"/>
      <c r="F542" s="44"/>
      <c r="G542" s="22" t="s">
        <v>14</v>
      </c>
      <c r="H542" s="24"/>
      <c r="I542" s="24"/>
      <c r="J542" s="44"/>
      <c r="K542" s="22" t="s">
        <v>212</v>
      </c>
      <c r="L542" s="24"/>
      <c r="M542" s="24"/>
      <c r="N542" s="24"/>
      <c r="O542" s="24"/>
      <c r="P542" s="44"/>
      <c r="Q542" s="22" t="s">
        <v>307</v>
      </c>
      <c r="R542" s="24"/>
      <c r="S542" s="24"/>
      <c r="T542" s="24"/>
      <c r="U542" s="24"/>
      <c r="V542" s="44"/>
      <c r="W542" s="22" t="s">
        <v>353</v>
      </c>
      <c r="X542" s="24"/>
      <c r="Y542" s="24"/>
      <c r="Z542" s="24"/>
      <c r="AA542" s="44"/>
      <c r="AB542" s="22" t="s">
        <v>348</v>
      </c>
      <c r="AC542" s="24"/>
      <c r="AD542" s="24"/>
      <c r="AE542" s="24"/>
      <c r="AF542" s="44"/>
      <c r="AG542" s="22"/>
      <c r="AH542" s="24"/>
      <c r="AI542" s="24"/>
      <c r="AJ542" s="24"/>
      <c r="AK542" s="44"/>
      <c r="AL542" s="22"/>
      <c r="AM542" s="24"/>
      <c r="AN542" s="24"/>
      <c r="AO542" s="24"/>
    </row>
    <row r="543">
      <c r="A543" s="41" t="s">
        <v>1675</v>
      </c>
      <c r="B543" s="42" t="s">
        <v>4751</v>
      </c>
      <c r="C543" s="43" t="s">
        <v>4752</v>
      </c>
      <c r="D543" s="22" t="s">
        <v>133</v>
      </c>
      <c r="E543" s="24"/>
      <c r="F543" s="44"/>
      <c r="G543" s="22" t="s">
        <v>14</v>
      </c>
      <c r="H543" s="24"/>
      <c r="I543" s="24"/>
      <c r="J543" s="44"/>
      <c r="K543" s="22" t="s">
        <v>423</v>
      </c>
      <c r="L543" s="24"/>
      <c r="M543" s="24"/>
      <c r="N543" s="24"/>
      <c r="O543" s="24"/>
      <c r="P543" s="44"/>
      <c r="Q543" s="22" t="s">
        <v>354</v>
      </c>
      <c r="R543" s="24"/>
      <c r="S543" s="24"/>
      <c r="T543" s="24"/>
      <c r="U543" s="24"/>
      <c r="V543" s="44"/>
      <c r="W543" s="22" t="s">
        <v>353</v>
      </c>
      <c r="X543" s="24"/>
      <c r="Y543" s="24"/>
      <c r="Z543" s="24"/>
      <c r="AA543" s="44"/>
      <c r="AB543" s="22"/>
      <c r="AC543" s="24"/>
      <c r="AD543" s="24"/>
      <c r="AE543" s="24"/>
      <c r="AF543" s="44"/>
      <c r="AG543" s="22"/>
      <c r="AH543" s="24"/>
      <c r="AI543" s="24"/>
      <c r="AJ543" s="24"/>
      <c r="AK543" s="44"/>
      <c r="AL543" s="22"/>
      <c r="AM543" s="24"/>
      <c r="AN543" s="24"/>
      <c r="AO543" s="24"/>
    </row>
    <row r="544">
      <c r="B544" s="42" t="s">
        <v>4754</v>
      </c>
      <c r="C544" s="43" t="s">
        <v>4755</v>
      </c>
      <c r="E544" s="24"/>
      <c r="F544" s="44"/>
      <c r="G544" s="22" t="s">
        <v>14</v>
      </c>
      <c r="H544" s="24"/>
      <c r="I544" s="24"/>
      <c r="J544" s="44"/>
      <c r="K544" s="22" t="s">
        <v>335</v>
      </c>
      <c r="L544" s="30" t="str">
        <f>HYPERLINK("https://www.youtube.com/watch?v=F68sTpOjOXc","HGB")</f>
        <v>HGB</v>
      </c>
      <c r="M544" s="24"/>
      <c r="N544" s="52"/>
      <c r="O544" s="52"/>
      <c r="P544" s="44"/>
      <c r="Q544" s="22"/>
      <c r="R544" s="24"/>
      <c r="S544" s="24"/>
      <c r="T544" s="24"/>
      <c r="U544" s="24"/>
      <c r="V544" s="44"/>
      <c r="W544" s="22"/>
      <c r="X544" s="24"/>
      <c r="Y544" s="24"/>
      <c r="Z544" s="24"/>
      <c r="AA544" s="44"/>
      <c r="AB544" s="22"/>
      <c r="AC544" s="24"/>
      <c r="AD544" s="24"/>
      <c r="AE544" s="24"/>
      <c r="AF544" s="44"/>
      <c r="AG544" s="22"/>
      <c r="AH544" s="24"/>
      <c r="AI544" s="24"/>
      <c r="AJ544" s="24"/>
      <c r="AK544" s="44"/>
      <c r="AL544" s="22"/>
      <c r="AM544" s="24"/>
      <c r="AN544" s="24"/>
      <c r="AO544" s="24"/>
    </row>
    <row r="545">
      <c r="B545" s="42" t="s">
        <v>4758</v>
      </c>
      <c r="C545" s="43" t="s">
        <v>4759</v>
      </c>
      <c r="E545" s="24"/>
      <c r="F545" s="44"/>
      <c r="G545" s="22" t="s">
        <v>14</v>
      </c>
      <c r="H545" s="24"/>
      <c r="I545" s="24"/>
      <c r="J545" s="44"/>
      <c r="K545" s="22" t="s">
        <v>335</v>
      </c>
      <c r="L545" s="30" t="str">
        <f>HYPERLINK("https://www.youtube.com/watch?v=BnCdrc62ZBk","HGB")</f>
        <v>HGB</v>
      </c>
      <c r="M545" s="30" t="str">
        <f>HYPERLINK("https://www.twitch.tv/videos/280160281","NIM")</f>
        <v>NIM</v>
      </c>
      <c r="N545" s="52"/>
      <c r="O545" s="52"/>
      <c r="P545" s="50"/>
      <c r="Q545" s="22" t="s">
        <v>353</v>
      </c>
      <c r="R545" s="24"/>
      <c r="S545" s="24"/>
      <c r="T545" s="24"/>
      <c r="U545" s="24"/>
      <c r="V545" s="44"/>
      <c r="W545" s="22"/>
      <c r="X545" s="24"/>
      <c r="Y545" s="24"/>
      <c r="Z545" s="24"/>
      <c r="AA545" s="44"/>
      <c r="AB545" s="22"/>
      <c r="AC545" s="24"/>
      <c r="AD545" s="24"/>
      <c r="AE545" s="24"/>
      <c r="AF545" s="44"/>
      <c r="AG545" s="22"/>
      <c r="AH545" s="24"/>
      <c r="AI545" s="24"/>
      <c r="AJ545" s="24"/>
      <c r="AK545" s="44"/>
      <c r="AL545" s="22"/>
      <c r="AM545" s="24"/>
      <c r="AN545" s="24"/>
      <c r="AO545" s="24"/>
    </row>
    <row r="546">
      <c r="B546" s="42" t="s">
        <v>4765</v>
      </c>
      <c r="C546" s="43" t="s">
        <v>4766</v>
      </c>
      <c r="E546" s="24"/>
      <c r="F546" s="44"/>
      <c r="G546" s="22" t="s">
        <v>14</v>
      </c>
      <c r="H546" s="24"/>
      <c r="I546" s="24"/>
      <c r="J546" s="44"/>
      <c r="K546" s="22" t="s">
        <v>212</v>
      </c>
      <c r="L546" s="24"/>
      <c r="M546" s="24"/>
      <c r="N546" s="24"/>
      <c r="O546" s="24"/>
      <c r="P546" s="44"/>
      <c r="Q546" s="22" t="s">
        <v>348</v>
      </c>
      <c r="R546" s="24"/>
      <c r="S546" s="24"/>
      <c r="T546" s="24"/>
      <c r="U546" s="24"/>
      <c r="V546" s="44"/>
      <c r="W546" s="22" t="s">
        <v>307</v>
      </c>
      <c r="X546" s="24"/>
      <c r="Y546" s="52"/>
      <c r="Z546" s="52"/>
      <c r="AA546" s="44"/>
      <c r="AB546" s="22" t="s">
        <v>353</v>
      </c>
      <c r="AC546" s="24"/>
      <c r="AD546" s="24"/>
      <c r="AE546" s="24"/>
      <c r="AF546" s="44"/>
      <c r="AG546" s="22"/>
      <c r="AH546" s="24"/>
      <c r="AI546" s="24"/>
      <c r="AJ546" s="24"/>
      <c r="AK546" s="44"/>
      <c r="AL546" s="22"/>
      <c r="AM546" s="24"/>
      <c r="AN546" s="24"/>
      <c r="AO546" s="24"/>
    </row>
    <row r="547">
      <c r="B547" s="42" t="s">
        <v>4769</v>
      </c>
      <c r="C547" s="43" t="s">
        <v>4770</v>
      </c>
      <c r="E547" s="24"/>
      <c r="F547" s="44"/>
      <c r="G547" s="22" t="s">
        <v>14</v>
      </c>
      <c r="H547" s="24"/>
      <c r="I547" s="24"/>
      <c r="J547" s="44"/>
      <c r="K547" s="22" t="s">
        <v>423</v>
      </c>
      <c r="L547" s="30" t="str">
        <f>HYPERLINK("https://www.youtube.com/watch?v=Kdz75AIJxEY","HGB")</f>
        <v>HGB</v>
      </c>
      <c r="M547" s="24"/>
      <c r="N547" s="52"/>
      <c r="O547" s="52"/>
      <c r="P547" s="44"/>
      <c r="Q547" s="22" t="s">
        <v>353</v>
      </c>
      <c r="R547" s="24"/>
      <c r="S547" s="24"/>
      <c r="T547" s="24"/>
      <c r="U547" s="24"/>
      <c r="V547" s="44"/>
      <c r="W547" s="22" t="s">
        <v>348</v>
      </c>
      <c r="X547" s="24"/>
      <c r="Y547" s="24"/>
      <c r="Z547" s="24"/>
      <c r="AA547" s="44"/>
      <c r="AB547" s="22" t="s">
        <v>1632</v>
      </c>
      <c r="AC547" s="24"/>
      <c r="AD547" s="24"/>
      <c r="AE547" s="24"/>
      <c r="AF547" s="44"/>
      <c r="AG547" s="22" t="s">
        <v>417</v>
      </c>
      <c r="AH547" s="24"/>
      <c r="AI547" s="24"/>
      <c r="AJ547" s="24"/>
      <c r="AK547" s="44"/>
      <c r="AL547" s="22" t="s">
        <v>410</v>
      </c>
      <c r="AM547" s="24"/>
      <c r="AN547" s="24"/>
      <c r="AO547" s="24"/>
    </row>
    <row r="548">
      <c r="A548" s="41" t="s">
        <v>1696</v>
      </c>
      <c r="B548" s="42" t="s">
        <v>4773</v>
      </c>
      <c r="C548" s="43" t="s">
        <v>4774</v>
      </c>
      <c r="D548" s="22" t="s">
        <v>133</v>
      </c>
      <c r="E548" s="24"/>
      <c r="F548" s="44"/>
      <c r="G548" s="22" t="s">
        <v>14</v>
      </c>
      <c r="H548" s="24"/>
      <c r="I548" s="24"/>
      <c r="J548" s="44"/>
      <c r="K548" s="22" t="s">
        <v>249</v>
      </c>
      <c r="L548" s="24"/>
      <c r="M548" s="24"/>
      <c r="N548" s="24"/>
      <c r="O548" s="24"/>
      <c r="P548" s="44"/>
      <c r="Q548" s="22" t="s">
        <v>353</v>
      </c>
      <c r="R548" s="24"/>
      <c r="S548" s="24"/>
      <c r="T548" s="24"/>
      <c r="U548" s="24"/>
      <c r="V548" s="44"/>
      <c r="W548" s="22"/>
      <c r="X548" s="24"/>
      <c r="Y548" s="24"/>
      <c r="Z548" s="24"/>
      <c r="AA548" s="44"/>
      <c r="AB548" s="22"/>
      <c r="AC548" s="24"/>
      <c r="AD548" s="24"/>
      <c r="AE548" s="24"/>
      <c r="AF548" s="44"/>
      <c r="AG548" s="22"/>
      <c r="AH548" s="24"/>
      <c r="AI548" s="24"/>
      <c r="AJ548" s="24"/>
      <c r="AK548" s="44"/>
      <c r="AL548" s="22"/>
      <c r="AM548" s="24"/>
      <c r="AN548" s="24"/>
      <c r="AO548" s="24"/>
    </row>
    <row r="549">
      <c r="B549" s="42" t="s">
        <v>4777</v>
      </c>
      <c r="C549" s="43" t="s">
        <v>4778</v>
      </c>
      <c r="E549" s="24"/>
      <c r="F549" s="44"/>
      <c r="G549" s="22" t="s">
        <v>14</v>
      </c>
      <c r="H549" s="24"/>
      <c r="I549" s="24"/>
      <c r="J549" s="44"/>
      <c r="K549" s="22" t="s">
        <v>335</v>
      </c>
      <c r="L549" s="30" t="str">
        <f>HYPERLINK("https://www.youtube.com/watch?v=yjND1QEuotQ","HGB")</f>
        <v>HGB</v>
      </c>
      <c r="M549" s="52"/>
      <c r="N549" s="24"/>
      <c r="O549" s="24"/>
      <c r="P549" s="44"/>
      <c r="Q549" s="22"/>
      <c r="R549" s="24"/>
      <c r="S549" s="24"/>
      <c r="T549" s="24"/>
      <c r="U549" s="24"/>
      <c r="V549" s="44"/>
      <c r="W549" s="22"/>
      <c r="X549" s="24"/>
      <c r="Y549" s="24"/>
      <c r="Z549" s="24"/>
      <c r="AA549" s="44"/>
      <c r="AB549" s="22"/>
      <c r="AC549" s="24"/>
      <c r="AD549" s="24"/>
      <c r="AE549" s="24"/>
      <c r="AF549" s="44"/>
      <c r="AG549" s="22"/>
      <c r="AH549" s="24"/>
      <c r="AI549" s="24"/>
      <c r="AJ549" s="24"/>
      <c r="AK549" s="44"/>
      <c r="AL549" s="22"/>
      <c r="AM549" s="24"/>
      <c r="AN549" s="24"/>
      <c r="AO549" s="24"/>
    </row>
    <row r="550">
      <c r="B550" s="42" t="s">
        <v>4779</v>
      </c>
      <c r="C550" s="43" t="s">
        <v>4780</v>
      </c>
      <c r="E550" s="24"/>
      <c r="F550" s="44"/>
      <c r="G550" s="22" t="s">
        <v>14</v>
      </c>
      <c r="H550" s="24"/>
      <c r="I550" s="24"/>
      <c r="J550" s="44"/>
      <c r="K550" s="22" t="s">
        <v>844</v>
      </c>
      <c r="L550" s="24"/>
      <c r="M550" s="24"/>
      <c r="N550" s="24"/>
      <c r="O550" s="24"/>
      <c r="P550" s="44"/>
      <c r="Q550" s="22"/>
      <c r="R550" s="24"/>
      <c r="S550" s="24"/>
      <c r="T550" s="24"/>
      <c r="U550" s="24"/>
      <c r="V550" s="44"/>
      <c r="W550" s="22"/>
      <c r="X550" s="24"/>
      <c r="Y550" s="24"/>
      <c r="Z550" s="24"/>
      <c r="AA550" s="44"/>
      <c r="AB550" s="22"/>
      <c r="AC550" s="24"/>
      <c r="AD550" s="24"/>
      <c r="AE550" s="24"/>
      <c r="AF550" s="44"/>
      <c r="AG550" s="22"/>
      <c r="AH550" s="24"/>
      <c r="AI550" s="24"/>
      <c r="AJ550" s="24"/>
      <c r="AK550" s="44"/>
      <c r="AL550" s="22"/>
      <c r="AM550" s="24"/>
      <c r="AN550" s="24"/>
      <c r="AO550" s="24"/>
    </row>
    <row r="551">
      <c r="B551" s="42" t="s">
        <v>4783</v>
      </c>
      <c r="C551" s="43" t="s">
        <v>4784</v>
      </c>
      <c r="E551" s="24"/>
      <c r="F551" s="44"/>
      <c r="G551" s="22" t="s">
        <v>14</v>
      </c>
      <c r="H551" s="24"/>
      <c r="I551" s="24"/>
      <c r="J551" s="44"/>
      <c r="K551" s="22" t="s">
        <v>212</v>
      </c>
      <c r="L551" s="30" t="str">
        <f>HYPERLINK("https://www.youtube.com/watch?v=cl8FehzMe6A","HGB")</f>
        <v>HGB</v>
      </c>
      <c r="M551" s="30" t="str">
        <f>HYPERLINK("https://www.youtube.com/watch?v=8zLnDleyE70&amp;t=0s&amp;list=PLbU6uWaIKemqNvTeRxK-Ay6PRg9iwCKVi&amp;index=17","HIT")</f>
        <v>HIT</v>
      </c>
      <c r="N551" s="52"/>
      <c r="O551" s="52"/>
      <c r="P551" s="50"/>
      <c r="Q551" s="22" t="s">
        <v>353</v>
      </c>
      <c r="R551" s="24"/>
      <c r="S551" s="24"/>
      <c r="T551" s="24"/>
      <c r="U551" s="24"/>
      <c r="V551" s="44"/>
      <c r="W551" s="22" t="s">
        <v>348</v>
      </c>
      <c r="X551" s="24"/>
      <c r="Y551" s="24"/>
      <c r="Z551" s="24"/>
      <c r="AA551" s="44"/>
      <c r="AB551" s="22" t="s">
        <v>307</v>
      </c>
      <c r="AC551" s="24"/>
      <c r="AD551" s="24"/>
      <c r="AE551" s="24"/>
      <c r="AF551" s="44"/>
      <c r="AG551" s="22"/>
      <c r="AH551" s="24"/>
      <c r="AI551" s="24"/>
      <c r="AJ551" s="24"/>
      <c r="AK551" s="44"/>
      <c r="AL551" s="22"/>
      <c r="AM551" s="24"/>
      <c r="AN551" s="24"/>
      <c r="AO551" s="24"/>
    </row>
    <row r="552">
      <c r="B552" s="42" t="s">
        <v>4788</v>
      </c>
      <c r="C552" s="43" t="s">
        <v>4789</v>
      </c>
      <c r="E552" s="24"/>
      <c r="F552" s="44"/>
      <c r="G552" s="22" t="s">
        <v>14</v>
      </c>
      <c r="H552" s="24"/>
      <c r="I552" s="24"/>
      <c r="J552" s="44"/>
      <c r="K552" s="22" t="s">
        <v>249</v>
      </c>
      <c r="L552" s="30" t="str">
        <f>HYPERLINK("https://www.youtube.com/watch?v=V76dayk1cuE&amp;index=129&amp;list=PLbU6uWaIKemqNvTeRxK-Ay6PRg9iwCKVi&amp;t=0s","HIT")</f>
        <v>HIT</v>
      </c>
      <c r="M552" s="52"/>
      <c r="N552" s="52"/>
      <c r="O552" s="52"/>
      <c r="P552" s="50"/>
      <c r="Q552" s="22" t="s">
        <v>318</v>
      </c>
      <c r="R552" s="24"/>
      <c r="S552" s="24"/>
      <c r="T552" s="24"/>
      <c r="U552" s="24"/>
      <c r="V552" s="44"/>
      <c r="W552" s="22" t="s">
        <v>319</v>
      </c>
      <c r="X552" s="24"/>
      <c r="Y552" s="24"/>
      <c r="Z552" s="24"/>
      <c r="AA552" s="44"/>
      <c r="AB552" s="22" t="s">
        <v>353</v>
      </c>
      <c r="AC552" s="24"/>
      <c r="AD552" s="24"/>
      <c r="AE552" s="24"/>
      <c r="AF552" s="44"/>
      <c r="AG552" s="22"/>
      <c r="AH552" s="24"/>
      <c r="AI552" s="24"/>
      <c r="AJ552" s="24"/>
      <c r="AK552" s="44"/>
      <c r="AL552" s="22"/>
      <c r="AM552" s="24"/>
      <c r="AN552" s="24"/>
      <c r="AO552" s="24"/>
    </row>
    <row r="553">
      <c r="A553" s="41" t="s">
        <v>1708</v>
      </c>
      <c r="B553" s="42" t="s">
        <v>4792</v>
      </c>
      <c r="C553" s="43" t="s">
        <v>4793</v>
      </c>
      <c r="D553" s="22" t="s">
        <v>133</v>
      </c>
      <c r="E553" s="24"/>
      <c r="F553" s="44"/>
      <c r="G553" s="22" t="s">
        <v>14</v>
      </c>
      <c r="H553" s="24"/>
      <c r="I553" s="24"/>
      <c r="J553" s="44"/>
      <c r="K553" s="22" t="s">
        <v>249</v>
      </c>
      <c r="L553" s="24"/>
      <c r="M553" s="24"/>
      <c r="N553" s="24"/>
      <c r="O553" s="24"/>
      <c r="P553" s="44"/>
      <c r="Q553" s="22" t="s">
        <v>353</v>
      </c>
      <c r="R553" s="24"/>
      <c r="S553" s="24"/>
      <c r="T553" s="24"/>
      <c r="U553" s="24"/>
      <c r="V553" s="44"/>
      <c r="W553" s="22"/>
      <c r="X553" s="24"/>
      <c r="Y553" s="24"/>
      <c r="Z553" s="24"/>
      <c r="AA553" s="44"/>
      <c r="AB553" s="22"/>
      <c r="AC553" s="24"/>
      <c r="AD553" s="24"/>
      <c r="AE553" s="24"/>
      <c r="AF553" s="44"/>
      <c r="AG553" s="22"/>
      <c r="AH553" s="24"/>
      <c r="AI553" s="24"/>
      <c r="AJ553" s="24"/>
      <c r="AK553" s="44"/>
      <c r="AL553" s="22"/>
      <c r="AM553" s="24"/>
      <c r="AN553" s="24"/>
      <c r="AO553" s="24"/>
    </row>
    <row r="554">
      <c r="B554" s="42" t="s">
        <v>4795</v>
      </c>
      <c r="C554" s="43" t="s">
        <v>4796</v>
      </c>
      <c r="E554" s="24"/>
      <c r="F554" s="44"/>
      <c r="G554" s="22" t="s">
        <v>14</v>
      </c>
      <c r="H554" s="24"/>
      <c r="I554" s="24"/>
      <c r="J554" s="44"/>
      <c r="K554" s="22" t="s">
        <v>325</v>
      </c>
      <c r="L554" s="24"/>
      <c r="M554" s="24"/>
      <c r="N554" s="24"/>
      <c r="O554" s="24"/>
      <c r="P554" s="44"/>
      <c r="Q554" s="22"/>
      <c r="R554" s="24"/>
      <c r="S554" s="24"/>
      <c r="T554" s="24"/>
      <c r="U554" s="24"/>
      <c r="V554" s="44"/>
      <c r="W554" s="22"/>
      <c r="X554" s="24"/>
      <c r="Y554" s="24"/>
      <c r="Z554" s="24"/>
      <c r="AA554" s="44"/>
      <c r="AB554" s="22"/>
      <c r="AC554" s="24"/>
      <c r="AD554" s="24"/>
      <c r="AE554" s="24"/>
      <c r="AF554" s="44"/>
      <c r="AG554" s="22"/>
      <c r="AH554" s="24"/>
      <c r="AI554" s="24"/>
      <c r="AJ554" s="24"/>
      <c r="AK554" s="44"/>
      <c r="AL554" s="22"/>
      <c r="AM554" s="24"/>
      <c r="AN554" s="24"/>
      <c r="AO554" s="24"/>
    </row>
    <row r="555">
      <c r="B555" s="42" t="s">
        <v>4797</v>
      </c>
      <c r="C555" s="43" t="s">
        <v>4798</v>
      </c>
      <c r="E555" s="24"/>
      <c r="F555" s="44"/>
      <c r="G555" s="22" t="s">
        <v>14</v>
      </c>
      <c r="H555" s="24"/>
      <c r="I555" s="24"/>
      <c r="J555" s="44"/>
      <c r="K555" s="22" t="s">
        <v>249</v>
      </c>
      <c r="L555" s="30" t="str">
        <f>HYPERLINK("https://www.youtube.com/watch?v=4uvV2lhym-w","HGB")</f>
        <v>HGB</v>
      </c>
      <c r="M555" s="30" t="str">
        <f>HYPERLINK("https://www.twitch.tv/videos/323621654","NIM")</f>
        <v>NIM</v>
      </c>
      <c r="N555" s="30" t="str">
        <f>HYPERLINK("https://www.youtube.com/watch?v=nQs3b_40kA0","AWE")</f>
        <v>AWE</v>
      </c>
      <c r="O555" s="52"/>
      <c r="P555" s="50"/>
      <c r="Q555" s="22"/>
      <c r="R555" s="24"/>
      <c r="S555" s="24"/>
      <c r="T555" s="24"/>
      <c r="U555" s="24"/>
      <c r="V555" s="44"/>
      <c r="W555" s="22"/>
      <c r="X555" s="24"/>
      <c r="Y555" s="24"/>
      <c r="Z555" s="24"/>
      <c r="AA555" s="44"/>
      <c r="AB555" s="22"/>
      <c r="AC555" s="24"/>
      <c r="AD555" s="24"/>
      <c r="AE555" s="24"/>
      <c r="AF555" s="44"/>
      <c r="AG555" s="22"/>
      <c r="AH555" s="24"/>
      <c r="AI555" s="24"/>
      <c r="AJ555" s="24"/>
      <c r="AK555" s="44"/>
      <c r="AL555" s="22"/>
      <c r="AM555" s="24"/>
      <c r="AN555" s="24"/>
      <c r="AO555" s="24"/>
    </row>
    <row r="556">
      <c r="B556" s="42" t="s">
        <v>4801</v>
      </c>
      <c r="C556" s="43" t="s">
        <v>4802</v>
      </c>
      <c r="E556" s="24"/>
      <c r="F556" s="44"/>
      <c r="G556" s="22" t="s">
        <v>14</v>
      </c>
      <c r="H556" s="24"/>
      <c r="I556" s="24"/>
      <c r="J556" s="44"/>
      <c r="K556" s="22" t="s">
        <v>335</v>
      </c>
      <c r="L556" s="30" t="str">
        <f>HYPERLINK("https://www.twitch.tv/videos/228578205","GOL")</f>
        <v>GOL</v>
      </c>
      <c r="M556" s="30" t="str">
        <f>HYPERLINK("https://www.twitch.tv/videos/87265282","XEL")</f>
        <v>XEL</v>
      </c>
      <c r="N556" s="30" t="str">
        <f>HYPERLINK("https://www.twitch.tv/videos/323621653","NIM")</f>
        <v>NIM</v>
      </c>
      <c r="O556" s="30" t="str">
        <f>HYPERLINK("https://www.youtube.com/playlist?list=PLbVGARhZL4D22ctIXAmNrA8yP9tlo92mn","Playlist")</f>
        <v>Playlist</v>
      </c>
      <c r="P556" s="35"/>
      <c r="Q556" s="22" t="s">
        <v>411</v>
      </c>
      <c r="R556" s="30" t="str">
        <f>HYPERLINK("https://www.twitch.tv/videos/323621652","NIM")</f>
        <v>NIM</v>
      </c>
      <c r="S556" s="30" t="str">
        <f>HYPERLINK("https://www.youtube.com/watch?v=LojkOcDkuek&amp;t=0s","MOL")</f>
        <v>MOL</v>
      </c>
      <c r="T556" s="52"/>
      <c r="U556" s="52"/>
      <c r="V556" s="50"/>
      <c r="W556" s="22"/>
      <c r="X556" s="24"/>
      <c r="Y556" s="24"/>
      <c r="Z556" s="24"/>
      <c r="AA556" s="44"/>
      <c r="AB556" s="22"/>
      <c r="AC556" s="24"/>
      <c r="AD556" s="24"/>
      <c r="AE556" s="24"/>
      <c r="AF556" s="44"/>
      <c r="AG556" s="22"/>
      <c r="AH556" s="24"/>
      <c r="AI556" s="24"/>
      <c r="AJ556" s="24"/>
      <c r="AK556" s="44"/>
      <c r="AL556" s="22"/>
      <c r="AM556" s="24"/>
      <c r="AN556" s="24"/>
      <c r="AO556" s="24"/>
    </row>
    <row r="557">
      <c r="B557" s="42" t="s">
        <v>4832</v>
      </c>
      <c r="C557" s="43" t="s">
        <v>4834</v>
      </c>
      <c r="E557" s="24"/>
      <c r="F557" s="44"/>
      <c r="G557" s="22" t="s">
        <v>14</v>
      </c>
      <c r="H557" s="30" t="str">
        <f>HYPERLINK("https://www.youtube.com/watch?v=W1ORpCQYva0&amp;t=0s&amp;list=PLbU6uWaIKemqNvTeRxK-Ay6PRg9iwCKVi&amp;index=49","HIT")</f>
        <v>HIT</v>
      </c>
      <c r="I557" s="30" t="str">
        <f>HYPERLINK("https://www.youtube.com/watch?v=WpoRKHu4TIw","HGB")</f>
        <v>HGB</v>
      </c>
      <c r="J557" s="50"/>
      <c r="K557" s="22" t="s">
        <v>249</v>
      </c>
      <c r="L557" s="30" t="str">
        <f>HYPERLINK("https://www.youtube.com/watch?v=YDjwUMEajew","HGB")</f>
        <v>HGB</v>
      </c>
      <c r="M557" s="24"/>
      <c r="N557" s="52"/>
      <c r="O557" s="52"/>
      <c r="P557" s="44"/>
      <c r="Q557" s="22"/>
      <c r="R557" s="24"/>
      <c r="S557" s="24"/>
      <c r="T557" s="24"/>
      <c r="U557" s="24"/>
      <c r="V557" s="44"/>
      <c r="W557" s="22"/>
      <c r="X557" s="24"/>
      <c r="Y557" s="24"/>
      <c r="Z557" s="24"/>
      <c r="AA557" s="44"/>
      <c r="AB557" s="22"/>
      <c r="AC557" s="24"/>
      <c r="AD557" s="24"/>
      <c r="AE557" s="24"/>
      <c r="AF557" s="44"/>
      <c r="AG557" s="22"/>
      <c r="AH557" s="24"/>
      <c r="AI557" s="24"/>
      <c r="AJ557" s="24"/>
      <c r="AK557" s="44"/>
      <c r="AL557" s="22"/>
      <c r="AM557" s="24"/>
      <c r="AN557" s="24"/>
      <c r="AO557" s="24"/>
    </row>
    <row r="558">
      <c r="A558" s="41" t="s">
        <v>1723</v>
      </c>
      <c r="B558" s="42" t="s">
        <v>4860</v>
      </c>
      <c r="C558" s="43" t="s">
        <v>4861</v>
      </c>
      <c r="D558" s="22" t="s">
        <v>133</v>
      </c>
      <c r="E558" s="24"/>
      <c r="F558" s="44"/>
      <c r="G558" s="22" t="s">
        <v>14</v>
      </c>
      <c r="H558" s="47" t="str">
        <f>HYPERLINK("https://www.youtube.com/watch?v=QH1XnGOXBTc","SYS")</f>
        <v>SYS</v>
      </c>
      <c r="I558" s="30" t="str">
        <f>HYPERLINK("https://www.youtube.com/watch?v=IQ3tesC9g_g","HGB")</f>
        <v>HGB</v>
      </c>
      <c r="J558" s="71" t="str">
        <f>HYPERLINK("https://www.youtube.com/watch?v=7ryKlUA5f-I&amp;t=0s","MOL")</f>
        <v>MOL</v>
      </c>
      <c r="K558" s="22" t="s">
        <v>721</v>
      </c>
      <c r="L558" s="30" t="str">
        <f>HYPERLINK("https://www.twitch.tv/videos/242243730","GOL")</f>
        <v>GOL</v>
      </c>
      <c r="M558" s="30" t="str">
        <f>HYPERLINK("https://www.twitch.tv/videos/335938935","NIM")</f>
        <v>NIM</v>
      </c>
      <c r="N558" s="30" t="str">
        <f>HYPERLINK("https://www.youtube.com/playlist?list=PLbVGARhZL4D3BK--SwkW2a3weTFJ6idQd","Playlist")</f>
        <v>Playlist</v>
      </c>
      <c r="P558" s="50"/>
      <c r="Q558" s="22" t="s">
        <v>438</v>
      </c>
      <c r="R558" s="24"/>
      <c r="S558" s="24"/>
      <c r="T558" s="24"/>
      <c r="U558" s="24"/>
      <c r="V558" s="44"/>
      <c r="W558" s="22" t="s">
        <v>4895</v>
      </c>
      <c r="X558" s="24"/>
      <c r="Y558" s="24"/>
      <c r="Z558" s="24"/>
      <c r="AA558" s="44"/>
      <c r="AB558" s="22" t="s">
        <v>788</v>
      </c>
      <c r="AC558" s="30" t="str">
        <f>HYPERLINK("https://www.youtube.com/watch?v=gxQN-j511q8","HGB")</f>
        <v>HGB</v>
      </c>
      <c r="AD558" s="52"/>
      <c r="AE558" s="24"/>
      <c r="AF558" s="44"/>
      <c r="AG558" s="22" t="s">
        <v>348</v>
      </c>
      <c r="AH558" s="24"/>
      <c r="AI558" s="24"/>
      <c r="AJ558" s="24"/>
      <c r="AK558" s="44"/>
      <c r="AL558" s="22" t="s">
        <v>500</v>
      </c>
      <c r="AM558" s="30" t="str">
        <f>HYPERLINK("https://www.twitch.tv/videos/335938936","NIM")</f>
        <v>NIM</v>
      </c>
      <c r="AN558" s="30" t="str">
        <f>HYPERLINK("https://www.youtube.com/watch?v=IajM3a93BII","HGB")</f>
        <v>HGB</v>
      </c>
      <c r="AO558" s="30" t="str">
        <f>HYPERLINK("https://www.twitch.tv/videos/242244248","GOL")</f>
        <v>GOL</v>
      </c>
    </row>
    <row r="559">
      <c r="B559" s="42" t="s">
        <v>4919</v>
      </c>
      <c r="C559" s="43" t="s">
        <v>4921</v>
      </c>
      <c r="E559" s="24"/>
      <c r="F559" s="44"/>
      <c r="G559" s="22" t="s">
        <v>14</v>
      </c>
      <c r="H559" s="47" t="str">
        <f>HYPERLINK("https://youtu.be/QH1XnGOXBTc?t=1m48s","SYS")</f>
        <v>SYS</v>
      </c>
      <c r="I559" s="24"/>
      <c r="J559" s="44"/>
      <c r="K559" s="22" t="s">
        <v>145</v>
      </c>
      <c r="L559" s="24"/>
      <c r="M559" s="24"/>
      <c r="N559" s="24"/>
      <c r="O559" s="24"/>
      <c r="P559" s="44"/>
      <c r="Q559" s="22"/>
      <c r="R559" s="24"/>
      <c r="S559" s="24"/>
      <c r="T559" s="24"/>
      <c r="U559" s="24"/>
      <c r="V559" s="44"/>
      <c r="W559" s="22"/>
      <c r="X559" s="24"/>
      <c r="Y559" s="24"/>
      <c r="Z559" s="24"/>
      <c r="AA559" s="44"/>
      <c r="AB559" s="22"/>
      <c r="AC559" s="24"/>
      <c r="AD559" s="24"/>
      <c r="AE559" s="24"/>
      <c r="AF559" s="44"/>
      <c r="AG559" s="22"/>
      <c r="AH559" s="24"/>
      <c r="AI559" s="24"/>
      <c r="AJ559" s="24"/>
      <c r="AK559" s="44"/>
      <c r="AL559" s="22"/>
      <c r="AM559" s="24"/>
      <c r="AN559" s="24"/>
      <c r="AO559" s="24"/>
    </row>
    <row r="560">
      <c r="B560" s="42" t="s">
        <v>4927</v>
      </c>
      <c r="C560" s="43" t="s">
        <v>4928</v>
      </c>
      <c r="E560" s="24"/>
      <c r="F560" s="44"/>
      <c r="G560" s="22" t="s">
        <v>14</v>
      </c>
      <c r="H560" s="47" t="str">
        <f>HYPERLINK("https://youtu.be/QH1XnGOXBTc?t=2m36s","SYS")</f>
        <v>SYS</v>
      </c>
      <c r="I560" s="24"/>
      <c r="J560" s="44"/>
      <c r="K560" s="22" t="s">
        <v>145</v>
      </c>
      <c r="L560" s="24"/>
      <c r="M560" s="24"/>
      <c r="N560" s="24"/>
      <c r="O560" s="24"/>
      <c r="P560" s="44"/>
      <c r="Q560" s="22"/>
      <c r="R560" s="24"/>
      <c r="S560" s="24"/>
      <c r="T560" s="24"/>
      <c r="U560" s="24"/>
      <c r="V560" s="44"/>
      <c r="W560" s="22"/>
      <c r="X560" s="24"/>
      <c r="Y560" s="24"/>
      <c r="Z560" s="24"/>
      <c r="AA560" s="44"/>
      <c r="AB560" s="22"/>
      <c r="AC560" s="24"/>
      <c r="AD560" s="24"/>
      <c r="AE560" s="24"/>
      <c r="AF560" s="44"/>
      <c r="AG560" s="22"/>
      <c r="AH560" s="24"/>
      <c r="AI560" s="24"/>
      <c r="AJ560" s="24"/>
      <c r="AK560" s="44"/>
      <c r="AL560" s="22"/>
      <c r="AM560" s="24"/>
      <c r="AN560" s="24"/>
      <c r="AO560" s="24"/>
    </row>
    <row r="561">
      <c r="B561" s="42" t="s">
        <v>4941</v>
      </c>
      <c r="C561" s="43" t="s">
        <v>4943</v>
      </c>
      <c r="E561" s="24"/>
      <c r="F561" s="44"/>
      <c r="G561" s="22" t="s">
        <v>14</v>
      </c>
      <c r="H561" s="47" t="str">
        <f>HYPERLINK("https://youtu.be/QH1XnGOXBTc?t=4m7s","SYS")</f>
        <v>SYS</v>
      </c>
      <c r="I561" s="24"/>
      <c r="J561" s="44"/>
      <c r="K561" s="22" t="s">
        <v>699</v>
      </c>
      <c r="L561" s="30" t="str">
        <f>HYPERLINK("https://www.youtube.com/watch?v=5A_h8R5UYFk","SUN")</f>
        <v>SUN</v>
      </c>
      <c r="M561" s="30" t="str">
        <f>HYPERLINK("https://youtu.be/fXa1KiaNXAs?t=29","ESP")</f>
        <v>ESP</v>
      </c>
      <c r="N561" s="30" t="str">
        <f>HYPERLINK("https://www.youtube.com/watch?v=4xmKnVWkWAc","HGB")</f>
        <v>HGB</v>
      </c>
      <c r="O561" s="52"/>
      <c r="P561" s="50"/>
      <c r="Q561" s="22" t="s">
        <v>348</v>
      </c>
      <c r="R561" s="24"/>
      <c r="S561" s="24"/>
      <c r="T561" s="24"/>
      <c r="U561" s="24"/>
      <c r="V561" s="44"/>
      <c r="W561" s="22" t="s">
        <v>476</v>
      </c>
      <c r="X561" s="24"/>
      <c r="Y561" s="24"/>
      <c r="Z561" s="24"/>
      <c r="AA561" s="44"/>
      <c r="AB561" s="22" t="s">
        <v>1017</v>
      </c>
      <c r="AC561" s="30" t="str">
        <f>HYPERLINK("https://www.youtube.com/watch?v=oz8cG6pkx5Q","SUN")</f>
        <v>SUN</v>
      </c>
      <c r="AD561" s="30" t="str">
        <f>HYPERLINK("https://www.youtube.com/watch?v=fXa1KiaNXAs","ESP")</f>
        <v>ESP</v>
      </c>
      <c r="AE561" s="52"/>
      <c r="AF561" s="50"/>
      <c r="AG561" s="22"/>
      <c r="AH561" s="24"/>
      <c r="AI561" s="24"/>
      <c r="AJ561" s="24"/>
      <c r="AK561" s="44"/>
      <c r="AL561" s="22"/>
      <c r="AM561" s="24"/>
      <c r="AN561" s="24"/>
      <c r="AO561" s="24"/>
    </row>
    <row r="562">
      <c r="B562" s="42" t="s">
        <v>4995</v>
      </c>
      <c r="C562" s="43" t="s">
        <v>4999</v>
      </c>
      <c r="E562" s="24"/>
      <c r="F562" s="44"/>
      <c r="G562" s="22" t="s">
        <v>14</v>
      </c>
      <c r="H562" s="47" t="str">
        <f>HYPERLINK("https://youtu.be/QH1XnGOXBTc?t=4m58s","SYS")</f>
        <v>SYS</v>
      </c>
      <c r="I562" s="24"/>
      <c r="J562" s="44"/>
      <c r="K562" s="22" t="s">
        <v>335</v>
      </c>
      <c r="L562" s="24"/>
      <c r="M562" s="24"/>
      <c r="N562" s="24"/>
      <c r="O562" s="24"/>
      <c r="P562" s="44"/>
      <c r="Q562" s="22" t="s">
        <v>307</v>
      </c>
      <c r="R562" s="30" t="str">
        <f>HYPERLINK("https://www.twitch.tv/videos/330705867","NIM")</f>
        <v>NIM</v>
      </c>
      <c r="S562" s="30" t="str">
        <f>HYPERLINK("https://www.youtube.com/watch?v=ftQ4gvJE9u0","HGB")</f>
        <v>HGB</v>
      </c>
      <c r="T562" s="52"/>
      <c r="U562" s="52"/>
      <c r="V562" s="44"/>
      <c r="W562" s="22"/>
      <c r="X562" s="24"/>
      <c r="Y562" s="24"/>
      <c r="Z562" s="24"/>
      <c r="AA562" s="44"/>
      <c r="AB562" s="22"/>
      <c r="AC562" s="24"/>
      <c r="AD562" s="24"/>
      <c r="AE562" s="24"/>
      <c r="AF562" s="44"/>
      <c r="AG562" s="22"/>
      <c r="AH562" s="24"/>
      <c r="AI562" s="24"/>
      <c r="AJ562" s="24"/>
      <c r="AK562" s="44"/>
      <c r="AL562" s="22"/>
      <c r="AM562" s="24"/>
      <c r="AN562" s="24"/>
      <c r="AO562" s="24"/>
    </row>
    <row r="563">
      <c r="A563" s="41" t="s">
        <v>1736</v>
      </c>
      <c r="B563" s="42" t="s">
        <v>5036</v>
      </c>
      <c r="C563" s="43" t="s">
        <v>5037</v>
      </c>
      <c r="D563" s="22" t="s">
        <v>133</v>
      </c>
      <c r="E563" s="24"/>
      <c r="F563" s="44"/>
      <c r="G563" s="22" t="s">
        <v>14</v>
      </c>
      <c r="H563" s="24"/>
      <c r="I563" s="24"/>
      <c r="J563" s="44"/>
      <c r="K563" s="22" t="s">
        <v>249</v>
      </c>
      <c r="L563" s="30" t="str">
        <f>HYPERLINK("https://www.youtube.com/watch?v=_-UsnJYZUQs","ESP")</f>
        <v>ESP</v>
      </c>
      <c r="M563" s="30" t="str">
        <f>HYPERLINK("https://www.youtube.com/watch?v=Qk1tcMLwFoc","AWE")</f>
        <v>AWE</v>
      </c>
      <c r="N563" s="52"/>
      <c r="O563" s="52"/>
      <c r="P563" s="50"/>
      <c r="Q563" s="22" t="s">
        <v>318</v>
      </c>
      <c r="R563" s="24"/>
      <c r="S563" s="24"/>
      <c r="T563" s="24"/>
      <c r="U563" s="24"/>
      <c r="V563" s="44"/>
      <c r="W563" s="22" t="s">
        <v>319</v>
      </c>
      <c r="X563" s="24"/>
      <c r="Y563" s="24"/>
      <c r="Z563" s="24"/>
      <c r="AA563" s="44"/>
      <c r="AB563" s="22"/>
      <c r="AC563" s="24"/>
      <c r="AD563" s="24"/>
      <c r="AE563" s="24"/>
      <c r="AF563" s="44"/>
      <c r="AG563" s="22"/>
      <c r="AH563" s="24"/>
      <c r="AI563" s="24"/>
      <c r="AJ563" s="24"/>
      <c r="AK563" s="44"/>
      <c r="AL563" s="22"/>
      <c r="AM563" s="24"/>
      <c r="AN563" s="24"/>
      <c r="AO563" s="24"/>
    </row>
    <row r="564">
      <c r="B564" s="42" t="s">
        <v>5038</v>
      </c>
      <c r="C564" s="43" t="s">
        <v>5039</v>
      </c>
      <c r="E564" s="24"/>
      <c r="F564" s="44"/>
      <c r="G564" s="22" t="s">
        <v>14</v>
      </c>
      <c r="H564" s="24"/>
      <c r="I564" s="24"/>
      <c r="J564" s="44"/>
      <c r="K564" s="22" t="s">
        <v>335</v>
      </c>
      <c r="L564" s="24"/>
      <c r="M564" s="24"/>
      <c r="N564" s="24"/>
      <c r="O564" s="24"/>
      <c r="P564" s="44"/>
      <c r="Q564" s="22"/>
      <c r="R564" s="24"/>
      <c r="S564" s="24"/>
      <c r="T564" s="24"/>
      <c r="U564" s="24"/>
      <c r="V564" s="44"/>
      <c r="W564" s="22"/>
      <c r="X564" s="24"/>
      <c r="Y564" s="24"/>
      <c r="Z564" s="24"/>
      <c r="AA564" s="44"/>
      <c r="AB564" s="22"/>
      <c r="AC564" s="24"/>
      <c r="AD564" s="24"/>
      <c r="AE564" s="24"/>
      <c r="AF564" s="44"/>
      <c r="AG564" s="22"/>
      <c r="AH564" s="24"/>
      <c r="AI564" s="24"/>
      <c r="AJ564" s="24"/>
      <c r="AK564" s="44"/>
      <c r="AL564" s="22"/>
      <c r="AM564" s="24"/>
      <c r="AN564" s="24"/>
      <c r="AO564" s="24"/>
    </row>
    <row r="565">
      <c r="B565" s="42" t="s">
        <v>5040</v>
      </c>
      <c r="C565" s="43" t="s">
        <v>5041</v>
      </c>
      <c r="E565" s="24"/>
      <c r="F565" s="44"/>
      <c r="G565" s="22" t="s">
        <v>14</v>
      </c>
      <c r="H565" s="24"/>
      <c r="I565" s="24"/>
      <c r="J565" s="44"/>
      <c r="K565" s="22" t="s">
        <v>721</v>
      </c>
      <c r="L565" s="30" t="str">
        <f>HYPERLINK("https://www.twitch.tv/videos/330705871","NIM")</f>
        <v>NIM</v>
      </c>
      <c r="M565" s="30" t="str">
        <f>HYPERLINK("https://www.youtube.com/watch?v=OiwBchWLRfo","HGB")</f>
        <v>HGB</v>
      </c>
      <c r="N565" s="52"/>
      <c r="O565" s="52"/>
      <c r="P565" s="44"/>
      <c r="Q565" s="22" t="s">
        <v>5042</v>
      </c>
      <c r="R565" s="30" t="str">
        <f>HYPERLINK("https://www.twitch.tv/videos/330705870","NIM")</f>
        <v>NIM</v>
      </c>
      <c r="S565" s="24"/>
      <c r="T565" s="24"/>
      <c r="U565" s="24"/>
      <c r="V565" s="44"/>
      <c r="W565" s="22"/>
      <c r="X565" s="24"/>
      <c r="Y565" s="24"/>
      <c r="Z565" s="24"/>
      <c r="AA565" s="44"/>
      <c r="AB565" s="22"/>
      <c r="AC565" s="24"/>
      <c r="AD565" s="24"/>
      <c r="AE565" s="24"/>
      <c r="AF565" s="44"/>
      <c r="AG565" s="22"/>
      <c r="AH565" s="24"/>
      <c r="AI565" s="24"/>
      <c r="AJ565" s="24"/>
      <c r="AK565" s="44"/>
      <c r="AL565" s="22"/>
      <c r="AM565" s="24"/>
      <c r="AN565" s="24"/>
      <c r="AO565" s="24"/>
    </row>
    <row r="566">
      <c r="B566" s="42" t="s">
        <v>5043</v>
      </c>
      <c r="C566" s="43" t="s">
        <v>5044</v>
      </c>
      <c r="E566" s="24"/>
      <c r="F566" s="44"/>
      <c r="G566" s="22" t="s">
        <v>14</v>
      </c>
      <c r="H566" s="24"/>
      <c r="I566" s="24"/>
      <c r="J566" s="44"/>
      <c r="K566" s="22" t="s">
        <v>249</v>
      </c>
      <c r="L566" s="30" t="str">
        <f>HYPERLINK("https://www.youtube.com/watch?v=uITyC7f2rko&amp;t=0s","MOL")</f>
        <v>MOL</v>
      </c>
      <c r="M566" s="30" t="str">
        <f>HYPERLINK("https://www.twitch.tv/videos/330705872","NIM")</f>
        <v>NIM</v>
      </c>
      <c r="N566" s="30" t="str">
        <f>HYPERLINK("https://www.youtube.com/watch?v=Scw_Xcnxul4","HGB")</f>
        <v>HGB</v>
      </c>
      <c r="O566" s="30" t="str">
        <f>HYPERLINK("https://www.youtube.com/watch?v=57LZnz-CodI","AWE")</f>
        <v>AWE</v>
      </c>
      <c r="P566" s="50"/>
      <c r="Q566" s="22" t="s">
        <v>353</v>
      </c>
      <c r="R566" s="30" t="str">
        <f>HYPERLINK("https://www.twitch.tv/videos/330705868","NIM")</f>
        <v>NIM</v>
      </c>
      <c r="S566" s="24"/>
      <c r="T566" s="24"/>
      <c r="U566" s="24"/>
      <c r="V566" s="44"/>
      <c r="W566" s="22"/>
      <c r="X566" s="24"/>
      <c r="Y566" s="24"/>
      <c r="Z566" s="24"/>
      <c r="AA566" s="44"/>
      <c r="AB566" s="22"/>
      <c r="AC566" s="24"/>
      <c r="AD566" s="24"/>
      <c r="AE566" s="24"/>
      <c r="AF566" s="44"/>
      <c r="AG566" s="22"/>
      <c r="AH566" s="24"/>
      <c r="AI566" s="24"/>
      <c r="AJ566" s="24"/>
      <c r="AK566" s="44"/>
      <c r="AL566" s="22"/>
      <c r="AM566" s="24"/>
      <c r="AN566" s="24"/>
      <c r="AO566" s="24"/>
    </row>
    <row r="567">
      <c r="B567" s="42" t="s">
        <v>5050</v>
      </c>
      <c r="C567" s="43" t="s">
        <v>5051</v>
      </c>
      <c r="E567" s="24"/>
      <c r="F567" s="44"/>
      <c r="G567" s="22" t="s">
        <v>14</v>
      </c>
      <c r="H567" s="30" t="str">
        <f>HYPERLINK("https://www.youtube.com/watch?v=CnKOXQ3Q1t4","HGB")</f>
        <v>HGB</v>
      </c>
      <c r="I567" s="52"/>
      <c r="J567" s="44"/>
      <c r="K567" s="22" t="s">
        <v>249</v>
      </c>
      <c r="L567" s="30" t="str">
        <f>HYPERLINK("https://www.twitch.tv/videos/330705869","NIM")</f>
        <v>NIM</v>
      </c>
      <c r="M567" s="30" t="str">
        <f>HYPERLINK("https://www.youtube.com/watch?v=5mZ_EbqvCD4","HGB")</f>
        <v>HGB</v>
      </c>
      <c r="N567" s="52"/>
      <c r="O567" s="52"/>
      <c r="P567" s="44"/>
      <c r="Q567" s="22"/>
      <c r="R567" s="24"/>
      <c r="S567" s="24"/>
      <c r="T567" s="24"/>
      <c r="U567" s="24"/>
      <c r="V567" s="44"/>
      <c r="W567" s="22"/>
      <c r="X567" s="24"/>
      <c r="Y567" s="24"/>
      <c r="Z567" s="24"/>
      <c r="AA567" s="44"/>
      <c r="AB567" s="22"/>
      <c r="AC567" s="24"/>
      <c r="AD567" s="24"/>
      <c r="AE567" s="24"/>
      <c r="AF567" s="44"/>
      <c r="AG567" s="22"/>
      <c r="AH567" s="24"/>
      <c r="AI567" s="24"/>
      <c r="AJ567" s="24"/>
      <c r="AK567" s="44"/>
      <c r="AL567" s="22"/>
      <c r="AM567" s="24"/>
      <c r="AN567" s="24"/>
      <c r="AO567" s="24"/>
    </row>
    <row r="568">
      <c r="A568" s="41" t="s">
        <v>1749</v>
      </c>
      <c r="B568" s="42" t="s">
        <v>5057</v>
      </c>
      <c r="C568" s="43" t="s">
        <v>5058</v>
      </c>
      <c r="D568" s="22" t="s">
        <v>133</v>
      </c>
      <c r="E568" s="30" t="str">
        <f>HYPERLINK("https://www.youtube.com/watch?v=z-jtC0Vhivk&amp;index=238&amp;t=0s&amp;list=PLbU6uWaIKemqNvTeRxK-Ay6PRg9iwCKVi","HIT")</f>
        <v>HIT</v>
      </c>
      <c r="F568" s="50"/>
      <c r="G568" s="22" t="s">
        <v>14</v>
      </c>
      <c r="H568" s="24"/>
      <c r="I568" s="24"/>
      <c r="J568" s="44"/>
      <c r="K568" s="22" t="s">
        <v>249</v>
      </c>
      <c r="L568" s="30" t="str">
        <f>HYPERLINK("https://www.twitch.tv/videos/336694988","NIM")</f>
        <v>NIM</v>
      </c>
      <c r="M568" s="24"/>
      <c r="N568" s="24"/>
      <c r="O568" s="24"/>
      <c r="P568" s="44"/>
      <c r="Q568" s="22"/>
      <c r="R568" s="24"/>
      <c r="S568" s="24"/>
      <c r="T568" s="24"/>
      <c r="U568" s="24"/>
      <c r="V568" s="44"/>
      <c r="W568" s="22"/>
      <c r="X568" s="24"/>
      <c r="Y568" s="24"/>
      <c r="Z568" s="24"/>
      <c r="AA568" s="44"/>
      <c r="AB568" s="22"/>
      <c r="AC568" s="24"/>
      <c r="AD568" s="24"/>
      <c r="AE568" s="24"/>
      <c r="AF568" s="44"/>
      <c r="AG568" s="22"/>
      <c r="AH568" s="24"/>
      <c r="AI568" s="24"/>
      <c r="AJ568" s="24"/>
      <c r="AK568" s="44"/>
      <c r="AL568" s="22"/>
      <c r="AM568" s="24"/>
      <c r="AN568" s="24"/>
      <c r="AO568" s="24"/>
    </row>
    <row r="569">
      <c r="B569" s="42" t="s">
        <v>5079</v>
      </c>
      <c r="C569" s="43" t="s">
        <v>5081</v>
      </c>
      <c r="F569" s="50"/>
      <c r="G569" s="22" t="s">
        <v>14</v>
      </c>
      <c r="H569" s="24"/>
      <c r="I569" s="24"/>
      <c r="J569" s="44"/>
      <c r="K569" s="22" t="s">
        <v>145</v>
      </c>
      <c r="L569" s="30" t="str">
        <f>HYPERLINK("https://www.twitch.tv/videos/263004135","GOL")</f>
        <v>GOL</v>
      </c>
      <c r="M569" s="30" t="str">
        <f>HYPERLINK("https://www.twitch.tv/videos/340746516","NIM")</f>
        <v>NIM</v>
      </c>
      <c r="N569" s="30" t="str">
        <f>HYPERLINK("https://www.twitch.tv/videos/88685530","XEL")</f>
        <v>XEL</v>
      </c>
      <c r="O569" s="30" t="str">
        <f>HYPERLINK("https://www.youtube.com/playlist?list=PLbVGARhZL4D0At180_3d1cLZfNnKaOWU1","Playlist")</f>
        <v>Playlist</v>
      </c>
      <c r="P569" s="35"/>
      <c r="Q569" s="22" t="s">
        <v>319</v>
      </c>
      <c r="R569" s="30" t="str">
        <f>HYPERLINK("https://www.twitch.tv/videos/88686271","XEL")</f>
        <v>XEL</v>
      </c>
      <c r="S569" s="30" t="str">
        <f>HYPERLINK("https://www.twitch.tv/videos/325388410","GEA")</f>
        <v>GEA</v>
      </c>
      <c r="T569" s="30" t="str">
        <f>HYPERLINK("https://www.twitch.tv/videos/342876214","NIM")</f>
        <v>NIM</v>
      </c>
      <c r="U569" s="30" t="str">
        <f>HYPERLINK("https://www.twitch.tv/videos/326949396","GOL")</f>
        <v>GOL</v>
      </c>
      <c r="V569" s="71" t="str">
        <f>HYPERLINK("https://www.youtube.com/playlist?list=PLbVGARhZL4D2JPP1wUaha301Fh_BfqleW","Playlist")</f>
        <v>Playlist</v>
      </c>
      <c r="W569" s="22"/>
      <c r="X569" s="24"/>
      <c r="Y569" s="24"/>
      <c r="Z569" s="24"/>
      <c r="AA569" s="44"/>
      <c r="AB569" s="22"/>
      <c r="AC569" s="24"/>
      <c r="AD569" s="24"/>
      <c r="AE569" s="24"/>
      <c r="AF569" s="44"/>
      <c r="AG569" s="22"/>
      <c r="AH569" s="24"/>
      <c r="AI569" s="24"/>
      <c r="AJ569" s="24"/>
      <c r="AK569" s="44"/>
      <c r="AL569" s="22"/>
      <c r="AM569" s="24"/>
      <c r="AN569" s="24"/>
      <c r="AO569" s="24"/>
    </row>
    <row r="570">
      <c r="B570" s="42" t="s">
        <v>5174</v>
      </c>
      <c r="C570" s="43" t="s">
        <v>5175</v>
      </c>
      <c r="F570" s="50"/>
      <c r="G570" s="22" t="s">
        <v>14</v>
      </c>
      <c r="H570" s="24"/>
      <c r="I570" s="24"/>
      <c r="J570" s="44"/>
      <c r="K570" s="22" t="s">
        <v>249</v>
      </c>
      <c r="L570" s="30" t="str">
        <f>HYPERLINK("https://www.youtube.com/watch?v=NfFnha1uK4o","HGB")</f>
        <v>HGB</v>
      </c>
      <c r="M570" s="24"/>
      <c r="N570" s="52"/>
      <c r="O570" s="52"/>
      <c r="P570" s="44"/>
      <c r="Q570" s="22" t="s">
        <v>353</v>
      </c>
      <c r="R570" s="30" t="str">
        <f>HYPERLINK("https://www.youtube.com/watch?v=dRkJ1gDaXEM","SUN")</f>
        <v>SUN</v>
      </c>
      <c r="S570" s="24"/>
      <c r="T570" s="24"/>
      <c r="U570" s="24"/>
      <c r="V570" s="44"/>
      <c r="W570" s="22"/>
      <c r="X570" s="24"/>
      <c r="Y570" s="24"/>
      <c r="Z570" s="24"/>
      <c r="AA570" s="44"/>
      <c r="AB570" s="22"/>
      <c r="AC570" s="24"/>
      <c r="AD570" s="24"/>
      <c r="AE570" s="24"/>
      <c r="AF570" s="44"/>
      <c r="AG570" s="22"/>
      <c r="AH570" s="24"/>
      <c r="AI570" s="24"/>
      <c r="AJ570" s="24"/>
      <c r="AK570" s="44"/>
      <c r="AL570" s="22"/>
      <c r="AM570" s="24"/>
      <c r="AN570" s="24"/>
      <c r="AO570" s="24"/>
    </row>
    <row r="571">
      <c r="B571" s="42" t="s">
        <v>5211</v>
      </c>
      <c r="C571" s="43" t="s">
        <v>5213</v>
      </c>
      <c r="F571" s="50"/>
      <c r="G571" s="22" t="s">
        <v>14</v>
      </c>
      <c r="H571" s="24"/>
      <c r="I571" s="24"/>
      <c r="J571" s="44"/>
      <c r="K571" s="22" t="s">
        <v>249</v>
      </c>
      <c r="L571" s="30" t="str">
        <f>HYPERLINK("https://www.twitch.tv/videos/336694986","NIM")</f>
        <v>NIM</v>
      </c>
      <c r="M571" s="24"/>
      <c r="N571" s="24"/>
      <c r="O571" s="24"/>
      <c r="P571" s="44"/>
      <c r="Q571" s="22"/>
      <c r="R571" s="24"/>
      <c r="S571" s="24"/>
      <c r="T571" s="24"/>
      <c r="U571" s="24"/>
      <c r="V571" s="44"/>
      <c r="W571" s="22"/>
      <c r="X571" s="24"/>
      <c r="Y571" s="24"/>
      <c r="Z571" s="24"/>
      <c r="AA571" s="44"/>
      <c r="AB571" s="22"/>
      <c r="AC571" s="24"/>
      <c r="AD571" s="24"/>
      <c r="AE571" s="24"/>
      <c r="AF571" s="44"/>
      <c r="AG571" s="22"/>
      <c r="AH571" s="24"/>
      <c r="AI571" s="24"/>
      <c r="AJ571" s="24"/>
      <c r="AK571" s="44"/>
      <c r="AL571" s="22"/>
      <c r="AM571" s="24"/>
      <c r="AN571" s="24"/>
      <c r="AO571" s="24"/>
    </row>
    <row r="572">
      <c r="B572" s="42" t="s">
        <v>5228</v>
      </c>
      <c r="C572" s="43" t="s">
        <v>5229</v>
      </c>
      <c r="F572" s="50"/>
      <c r="G572" s="22" t="s">
        <v>14</v>
      </c>
      <c r="H572" s="30" t="str">
        <f>HYPERLINK("https://www.youtube.com/watch?v=EN0HINfZ5Sg","HGB")</f>
        <v>HGB</v>
      </c>
      <c r="I572" s="24"/>
      <c r="J572" s="50"/>
      <c r="K572" s="22" t="s">
        <v>249</v>
      </c>
      <c r="L572" s="30" t="str">
        <f>HYPERLINK("https://www.youtube.com/watch?v=bviRWh9fTbI","HGB")</f>
        <v>HGB</v>
      </c>
      <c r="M572" s="24"/>
      <c r="N572" s="52"/>
      <c r="O572" s="52"/>
      <c r="P572" s="44"/>
      <c r="Q572" s="22"/>
      <c r="R572" s="24"/>
      <c r="S572" s="24"/>
      <c r="T572" s="24"/>
      <c r="U572" s="24"/>
      <c r="V572" s="44"/>
      <c r="W572" s="22"/>
      <c r="X572" s="24"/>
      <c r="Y572" s="24"/>
      <c r="Z572" s="24"/>
      <c r="AA572" s="44"/>
      <c r="AB572" s="22"/>
      <c r="AC572" s="24"/>
      <c r="AD572" s="24"/>
      <c r="AE572" s="24"/>
      <c r="AF572" s="44"/>
      <c r="AG572" s="22"/>
      <c r="AH572" s="24"/>
      <c r="AI572" s="24"/>
      <c r="AJ572" s="24"/>
      <c r="AK572" s="44"/>
      <c r="AL572" s="22"/>
      <c r="AM572" s="24"/>
      <c r="AN572" s="24"/>
      <c r="AO572" s="24"/>
    </row>
    <row r="573">
      <c r="A573" s="41" t="s">
        <v>1759</v>
      </c>
      <c r="B573" s="42" t="s">
        <v>5260</v>
      </c>
      <c r="C573" s="43" t="s">
        <v>5261</v>
      </c>
      <c r="D573" s="22" t="s">
        <v>133</v>
      </c>
      <c r="E573" s="24"/>
      <c r="F573" s="44"/>
      <c r="G573" s="22" t="s">
        <v>14</v>
      </c>
      <c r="H573" s="24"/>
      <c r="I573" s="24"/>
      <c r="J573" s="44"/>
      <c r="K573" s="22" t="s">
        <v>249</v>
      </c>
      <c r="L573" s="24"/>
      <c r="M573" s="24"/>
      <c r="N573" s="24"/>
      <c r="O573" s="24"/>
      <c r="P573" s="44"/>
      <c r="Q573" s="22"/>
      <c r="R573" s="24"/>
      <c r="S573" s="24"/>
      <c r="T573" s="24"/>
      <c r="U573" s="24"/>
      <c r="V573" s="44"/>
      <c r="W573" s="22"/>
      <c r="X573" s="24"/>
      <c r="Y573" s="24"/>
      <c r="Z573" s="24"/>
      <c r="AA573" s="44"/>
      <c r="AB573" s="22"/>
      <c r="AC573" s="24"/>
      <c r="AD573" s="24"/>
      <c r="AE573" s="24"/>
      <c r="AF573" s="44"/>
      <c r="AG573" s="22"/>
      <c r="AH573" s="24"/>
      <c r="AI573" s="24"/>
      <c r="AJ573" s="24"/>
      <c r="AK573" s="44"/>
      <c r="AL573" s="22"/>
      <c r="AM573" s="24"/>
      <c r="AN573" s="24"/>
      <c r="AO573" s="24"/>
    </row>
    <row r="574">
      <c r="B574" s="42" t="s">
        <v>5274</v>
      </c>
      <c r="C574" s="43" t="s">
        <v>5275</v>
      </c>
      <c r="E574" s="24"/>
      <c r="F574" s="44"/>
      <c r="G574" s="22" t="s">
        <v>14</v>
      </c>
      <c r="H574" s="24"/>
      <c r="I574" s="24"/>
      <c r="J574" s="44"/>
      <c r="K574" s="22" t="s">
        <v>249</v>
      </c>
      <c r="L574" s="30" t="str">
        <f>HYPERLINK("https://www.twitch.tv/videos/330278575","NIM")</f>
        <v>NIM</v>
      </c>
      <c r="M574" s="30" t="str">
        <f>HYPERLINK("https://www.youtube.com/watch?v=xYR53B5qx2Y","HGB")</f>
        <v>HGB</v>
      </c>
      <c r="N574" s="52"/>
      <c r="O574" s="52"/>
      <c r="P574" s="44"/>
      <c r="Q574" s="22" t="s">
        <v>319</v>
      </c>
      <c r="R574" s="24"/>
      <c r="S574" s="24"/>
      <c r="T574" s="24"/>
      <c r="U574" s="24"/>
      <c r="V574" s="44"/>
      <c r="W574" s="22" t="s">
        <v>353</v>
      </c>
      <c r="X574" s="30" t="str">
        <f>HYPERLINK("https://www.twitch.tv/videos/330278574","NIM")</f>
        <v>NIM</v>
      </c>
      <c r="Y574" s="30" t="str">
        <f>HYPERLINK("https://www.youtube.com/watch?v=dy9_gqFBLOc","HGB")</f>
        <v>HGB</v>
      </c>
      <c r="Z574" s="52"/>
      <c r="AA574" s="44"/>
      <c r="AB574" s="22"/>
      <c r="AC574" s="24"/>
      <c r="AD574" s="24"/>
      <c r="AE574" s="24"/>
      <c r="AF574" s="44"/>
      <c r="AG574" s="22"/>
      <c r="AH574" s="24"/>
      <c r="AI574" s="24"/>
      <c r="AJ574" s="24"/>
      <c r="AK574" s="44"/>
      <c r="AL574" s="22"/>
      <c r="AM574" s="24"/>
      <c r="AN574" s="24"/>
      <c r="AO574" s="24"/>
    </row>
    <row r="575">
      <c r="B575" s="42" t="s">
        <v>5321</v>
      </c>
      <c r="C575" s="43" t="s">
        <v>5323</v>
      </c>
      <c r="E575" s="24"/>
      <c r="F575" s="44"/>
      <c r="G575" s="22" t="s">
        <v>14</v>
      </c>
      <c r="H575" s="24"/>
      <c r="I575" s="24"/>
      <c r="J575" s="44"/>
      <c r="K575" s="22" t="s">
        <v>335</v>
      </c>
      <c r="L575" s="30" t="str">
        <f>HYPERLINK("https://www.youtube.com/watch?v=3KWNUjd0Z48","HGB")</f>
        <v>HGB</v>
      </c>
      <c r="M575" s="52"/>
      <c r="N575" s="24"/>
      <c r="O575" s="24"/>
      <c r="P575" s="44"/>
      <c r="Q575" s="22"/>
      <c r="R575" s="24"/>
      <c r="S575" s="24"/>
      <c r="T575" s="24"/>
      <c r="U575" s="24"/>
      <c r="V575" s="44"/>
      <c r="W575" s="22"/>
      <c r="X575" s="24"/>
      <c r="Y575" s="24"/>
      <c r="Z575" s="24"/>
      <c r="AA575" s="44"/>
      <c r="AB575" s="22"/>
      <c r="AC575" s="24"/>
      <c r="AD575" s="24"/>
      <c r="AE575" s="24"/>
      <c r="AF575" s="44"/>
      <c r="AG575" s="22"/>
      <c r="AH575" s="24"/>
      <c r="AI575" s="24"/>
      <c r="AJ575" s="24"/>
      <c r="AK575" s="44"/>
      <c r="AL575" s="22"/>
      <c r="AM575" s="24"/>
      <c r="AN575" s="24"/>
      <c r="AO575" s="24"/>
    </row>
    <row r="576">
      <c r="B576" s="42" t="s">
        <v>5342</v>
      </c>
      <c r="C576" s="43" t="s">
        <v>5344</v>
      </c>
      <c r="E576" s="24"/>
      <c r="F576" s="44"/>
      <c r="G576" s="22" t="s">
        <v>14</v>
      </c>
      <c r="H576" s="30" t="str">
        <f>HYPERLINK("https://www.youtube.com/watch?v=xOsMaqMzKa8","SUN")</f>
        <v>SUN</v>
      </c>
      <c r="I576" s="24"/>
      <c r="J576" s="44"/>
      <c r="K576" s="22" t="s">
        <v>249</v>
      </c>
      <c r="L576" s="30" t="str">
        <f>HYPERLINK("https://www.twitch.tv/videos/336783014","NIM")</f>
        <v>NIM</v>
      </c>
      <c r="M576" s="30" t="str">
        <f>HYPERLINK("https://www.youtube.com/watch?v=kCygW2EYAXc","SUN")</f>
        <v>SUN</v>
      </c>
      <c r="N576" s="30" t="str">
        <f>HYPERLINK("https://www.youtube.com/watch?v=FrVfQEkzUpI","HGB")</f>
        <v>HGB</v>
      </c>
      <c r="O576" s="52"/>
      <c r="P576" s="44"/>
      <c r="Q576" s="22" t="s">
        <v>318</v>
      </c>
      <c r="R576" s="30" t="str">
        <f>HYPERLINK("https://www.youtube.com/watch?v=gzHOglwdJRk","SUN")</f>
        <v>SUN</v>
      </c>
      <c r="S576" s="24"/>
      <c r="T576" s="24"/>
      <c r="U576" s="24"/>
      <c r="V576" s="44"/>
      <c r="W576" s="22" t="s">
        <v>319</v>
      </c>
      <c r="X576" s="30" t="str">
        <f>HYPERLINK("https://www.youtube.com/watch?v=xOsMaqMzKa8","SUN")</f>
        <v>SUN</v>
      </c>
      <c r="Y576" s="24"/>
      <c r="Z576" s="24"/>
      <c r="AA576" s="44"/>
      <c r="AB576" s="22" t="s">
        <v>437</v>
      </c>
      <c r="AC576" s="24"/>
      <c r="AD576" s="24"/>
      <c r="AE576" s="24"/>
      <c r="AF576" s="44"/>
      <c r="AG576" s="22" t="s">
        <v>442</v>
      </c>
      <c r="AH576" s="30" t="str">
        <f>HYPERLINK("https://www.twitch.tv/videos/87266085","XEL")</f>
        <v>XEL</v>
      </c>
      <c r="AI576" s="30" t="str">
        <f>HYPERLINK("https://www.twitch.tv/videos/336783015","NIM")</f>
        <v>NIM</v>
      </c>
      <c r="AJ576" s="30" t="str">
        <f>HYPERLINK("https://www.youtube.com/playlist?list=PLbVGARhZL4D1bcM7mY5EWjNVMFAApcAva","Playlist")</f>
        <v>Playlist</v>
      </c>
      <c r="AK576" s="35"/>
      <c r="AL576" s="22"/>
      <c r="AM576" s="24"/>
      <c r="AN576" s="24"/>
      <c r="AO576" s="24"/>
    </row>
    <row r="577">
      <c r="B577" s="42" t="s">
        <v>5404</v>
      </c>
      <c r="C577" s="43" t="s">
        <v>5405</v>
      </c>
      <c r="E577" s="24"/>
      <c r="F577" s="44"/>
      <c r="G577" s="22" t="s">
        <v>14</v>
      </c>
      <c r="H577" s="24"/>
      <c r="I577" s="24"/>
      <c r="J577" s="44"/>
      <c r="K577" s="22" t="s">
        <v>325</v>
      </c>
      <c r="L577" s="30" t="str">
        <f>HYPERLINK("https://www.youtube.com/watch?v=cu6BBsUGcAk","SUN")</f>
        <v>SUN</v>
      </c>
      <c r="M577" s="30" t="str">
        <f>HYPERLINK("https://www.youtube.com/watch?v=_ZQ0K06zMC0","HGB")</f>
        <v>HGB</v>
      </c>
      <c r="N577" s="52"/>
      <c r="O577" s="52"/>
      <c r="P577" s="44"/>
      <c r="Q577" s="22"/>
      <c r="R577" s="24"/>
      <c r="S577" s="24"/>
      <c r="T577" s="24"/>
      <c r="U577" s="24"/>
      <c r="V577" s="44"/>
      <c r="W577" s="22"/>
      <c r="X577" s="24"/>
      <c r="Y577" s="24"/>
      <c r="Z577" s="24"/>
      <c r="AA577" s="44"/>
      <c r="AB577" s="22"/>
      <c r="AC577" s="24"/>
      <c r="AD577" s="24"/>
      <c r="AE577" s="24"/>
      <c r="AF577" s="44"/>
      <c r="AG577" s="22"/>
      <c r="AH577" s="24"/>
      <c r="AI577" s="24"/>
      <c r="AJ577" s="24"/>
      <c r="AK577" s="44"/>
      <c r="AL577" s="22"/>
      <c r="AM577" s="24"/>
      <c r="AN577" s="24"/>
      <c r="AO577" s="24"/>
    </row>
    <row r="578">
      <c r="A578" s="41" t="s">
        <v>1773</v>
      </c>
      <c r="B578" s="42" t="s">
        <v>5446</v>
      </c>
      <c r="C578" s="43" t="s">
        <v>5448</v>
      </c>
      <c r="D578" s="22" t="s">
        <v>133</v>
      </c>
      <c r="E578" s="24"/>
      <c r="F578" s="44"/>
      <c r="G578" s="22" t="s">
        <v>14</v>
      </c>
      <c r="H578" s="47" t="str">
        <f>HYPERLINK("https://www.youtube.com/watch?v=JMWv6GPDT2Q","SYS")</f>
        <v>SYS</v>
      </c>
      <c r="I578" s="24"/>
      <c r="J578" s="44"/>
      <c r="K578" s="22" t="s">
        <v>423</v>
      </c>
      <c r="L578" s="24"/>
      <c r="M578" s="24"/>
      <c r="N578" s="24"/>
      <c r="O578" s="24"/>
      <c r="P578" s="44"/>
      <c r="Q578" s="22"/>
      <c r="R578" s="24"/>
      <c r="S578" s="24"/>
      <c r="T578" s="24"/>
      <c r="U578" s="24"/>
      <c r="V578" s="44"/>
      <c r="W578" s="22"/>
      <c r="X578" s="24"/>
      <c r="Y578" s="24"/>
      <c r="Z578" s="24"/>
      <c r="AA578" s="44"/>
      <c r="AB578" s="22"/>
      <c r="AC578" s="24"/>
      <c r="AD578" s="24"/>
      <c r="AE578" s="24"/>
      <c r="AF578" s="44"/>
      <c r="AG578" s="22"/>
      <c r="AH578" s="24"/>
      <c r="AI578" s="24"/>
      <c r="AJ578" s="24"/>
      <c r="AK578" s="44"/>
      <c r="AL578" s="22"/>
      <c r="AM578" s="24"/>
      <c r="AN578" s="24"/>
      <c r="AO578" s="24"/>
    </row>
    <row r="579">
      <c r="B579" s="42" t="s">
        <v>5470</v>
      </c>
      <c r="C579" s="43" t="s">
        <v>5471</v>
      </c>
      <c r="E579" s="24"/>
      <c r="F579" s="44"/>
      <c r="G579" s="22" t="s">
        <v>14</v>
      </c>
      <c r="H579" s="47" t="str">
        <f>HYPERLINK("https://youtu.be/JMWv6GPDT2Q?t=24s","SYS")</f>
        <v>SYS</v>
      </c>
      <c r="I579" s="24"/>
      <c r="J579" s="44"/>
      <c r="K579" s="22" t="s">
        <v>212</v>
      </c>
      <c r="L579" s="24"/>
      <c r="M579" s="24"/>
      <c r="N579" s="24"/>
      <c r="O579" s="24"/>
      <c r="P579" s="44"/>
      <c r="Q579" s="22" t="s">
        <v>319</v>
      </c>
      <c r="R579" s="24"/>
      <c r="S579" s="24"/>
      <c r="T579" s="24"/>
      <c r="U579" s="24"/>
      <c r="V579" s="44"/>
      <c r="W579" s="22"/>
      <c r="X579" s="24"/>
      <c r="Y579" s="24"/>
      <c r="Z579" s="24"/>
      <c r="AA579" s="44"/>
      <c r="AB579" s="22"/>
      <c r="AC579" s="24"/>
      <c r="AD579" s="24"/>
      <c r="AE579" s="24"/>
      <c r="AF579" s="44"/>
      <c r="AG579" s="22"/>
      <c r="AH579" s="24"/>
      <c r="AI579" s="24"/>
      <c r="AJ579" s="24"/>
      <c r="AK579" s="44"/>
      <c r="AL579" s="22"/>
      <c r="AM579" s="24"/>
      <c r="AN579" s="24"/>
      <c r="AO579" s="24"/>
    </row>
    <row r="580">
      <c r="B580" s="42" t="s">
        <v>5494</v>
      </c>
      <c r="C580" s="43" t="s">
        <v>5495</v>
      </c>
      <c r="E580" s="24"/>
      <c r="F580" s="44"/>
      <c r="G580" s="22" t="s">
        <v>14</v>
      </c>
      <c r="H580" s="47" t="str">
        <f>HYPERLINK("https://youtu.be/JMWv6GPDT2Q?t=45s","SYS")</f>
        <v>SYS</v>
      </c>
      <c r="I580" s="24"/>
      <c r="J580" s="44"/>
      <c r="K580" s="22" t="s">
        <v>325</v>
      </c>
      <c r="L580" s="30" t="str">
        <f>HYPERLINK("https://www.twitch.tv/videos/337148051","NIM")</f>
        <v>NIM</v>
      </c>
      <c r="M580" s="24"/>
      <c r="N580" s="24"/>
      <c r="O580" s="24"/>
      <c r="P580" s="44"/>
      <c r="Q580" s="22" t="s">
        <v>348</v>
      </c>
      <c r="R580" s="82" t="str">
        <f>HYPERLINK("https://www.twitch.tv/videos/87263751","XEL")</f>
        <v>XEL</v>
      </c>
      <c r="S580" s="82" t="str">
        <f>HYPERLINK("https://www.twitch.tv/videos/338297436","NIM")</f>
        <v>NIM</v>
      </c>
      <c r="T580" s="30" t="str">
        <f>HYPERLINK("https://www.youtube.com/playlist?list=PLbVGARhZL4D3MsRagWtz6cPKObFkyTudc","Playlist")</f>
        <v>Playlist</v>
      </c>
      <c r="V580" s="50"/>
      <c r="W580" s="22"/>
      <c r="X580" s="24"/>
      <c r="Y580" s="24"/>
      <c r="Z580" s="24"/>
      <c r="AA580" s="44"/>
      <c r="AB580" s="22"/>
      <c r="AC580" s="24"/>
      <c r="AD580" s="24"/>
      <c r="AE580" s="24"/>
      <c r="AF580" s="44"/>
      <c r="AG580" s="22"/>
      <c r="AH580" s="24"/>
      <c r="AI580" s="24"/>
      <c r="AJ580" s="24"/>
      <c r="AK580" s="44"/>
      <c r="AL580" s="22"/>
      <c r="AM580" s="24"/>
      <c r="AN580" s="24"/>
      <c r="AO580" s="24"/>
    </row>
    <row r="581">
      <c r="B581" s="42" t="s">
        <v>5551</v>
      </c>
      <c r="C581" s="43" t="s">
        <v>5552</v>
      </c>
      <c r="E581" s="24"/>
      <c r="F581" s="44"/>
      <c r="G581" s="22" t="s">
        <v>14</v>
      </c>
      <c r="H581" s="47" t="str">
        <f>HYPERLINK("https://youtu.be/JMWv6GPDT2Q?t=2m6s","SYS")</f>
        <v>SYS</v>
      </c>
      <c r="I581" s="24"/>
      <c r="J581" s="44"/>
      <c r="K581" s="22" t="s">
        <v>721</v>
      </c>
      <c r="L581" s="30" t="str">
        <f>HYPERLINK("https://www.twitch.tv/videos/337146674","NIM")</f>
        <v>NIM</v>
      </c>
      <c r="M581" s="24"/>
      <c r="N581" s="24"/>
      <c r="O581" s="24"/>
      <c r="P581" s="44"/>
      <c r="Q581" s="22" t="s">
        <v>354</v>
      </c>
      <c r="R581" s="24"/>
      <c r="S581" s="24"/>
      <c r="T581" s="24"/>
      <c r="U581" s="24"/>
      <c r="V581" s="44"/>
      <c r="W581" s="22" t="s">
        <v>815</v>
      </c>
      <c r="X581" s="24"/>
      <c r="Y581" s="24"/>
      <c r="Z581" s="24"/>
      <c r="AA581" s="44"/>
      <c r="AB581" s="22"/>
      <c r="AC581" s="24"/>
      <c r="AD581" s="24"/>
      <c r="AE581" s="24"/>
      <c r="AF581" s="44"/>
      <c r="AG581" s="22"/>
      <c r="AH581" s="24"/>
      <c r="AI581" s="24"/>
      <c r="AJ581" s="24"/>
      <c r="AK581" s="44"/>
      <c r="AL581" s="22"/>
      <c r="AM581" s="24"/>
      <c r="AN581" s="24"/>
      <c r="AO581" s="24"/>
    </row>
    <row r="582">
      <c r="B582" s="42" t="s">
        <v>5584</v>
      </c>
      <c r="C582" s="43" t="s">
        <v>5586</v>
      </c>
      <c r="E582" s="24"/>
      <c r="F582" s="44"/>
      <c r="G582" s="22" t="s">
        <v>14</v>
      </c>
      <c r="H582" s="47" t="str">
        <f>HYPERLINK("https://youtu.be/JMWv6GPDT2Q?t=3m16s","SYS")</f>
        <v>SYS</v>
      </c>
      <c r="I582" s="24"/>
      <c r="J582" s="44"/>
      <c r="K582" s="22" t="s">
        <v>249</v>
      </c>
      <c r="L582" s="30" t="str">
        <f>HYPERLINK("https://www.youtube.com/watch?v=T_CbpxThouM","HGB")</f>
        <v>HGB</v>
      </c>
      <c r="M582" s="24"/>
      <c r="N582" s="52"/>
      <c r="O582" s="52"/>
      <c r="P582" s="44"/>
      <c r="Q582" s="22" t="s">
        <v>318</v>
      </c>
      <c r="R582" s="24"/>
      <c r="S582" s="24"/>
      <c r="T582" s="24"/>
      <c r="U582" s="24"/>
      <c r="V582" s="44"/>
      <c r="W582" s="22" t="s">
        <v>319</v>
      </c>
      <c r="X582" s="24"/>
      <c r="Y582" s="24"/>
      <c r="Z582" s="24"/>
      <c r="AA582" s="44"/>
      <c r="AB582" s="22"/>
      <c r="AC582" s="24"/>
      <c r="AD582" s="24"/>
      <c r="AE582" s="24"/>
      <c r="AF582" s="44"/>
      <c r="AG582" s="22"/>
      <c r="AH582" s="24"/>
      <c r="AI582" s="24"/>
      <c r="AJ582" s="24"/>
      <c r="AK582" s="44"/>
      <c r="AL582" s="22"/>
      <c r="AM582" s="24"/>
      <c r="AN582" s="24"/>
      <c r="AO582" s="24"/>
    </row>
    <row r="583">
      <c r="A583" s="41" t="s">
        <v>1783</v>
      </c>
      <c r="B583" s="42" t="s">
        <v>5644</v>
      </c>
      <c r="C583" s="43" t="s">
        <v>5646</v>
      </c>
      <c r="D583" s="22" t="s">
        <v>133</v>
      </c>
      <c r="E583" s="24"/>
      <c r="F583" s="44"/>
      <c r="G583" s="22" t="s">
        <v>14</v>
      </c>
      <c r="H583" s="24"/>
      <c r="I583" s="24"/>
      <c r="J583" s="44"/>
      <c r="K583" s="22" t="s">
        <v>423</v>
      </c>
      <c r="L583" s="24"/>
      <c r="M583" s="24"/>
      <c r="N583" s="24"/>
      <c r="O583" s="24"/>
      <c r="P583" s="44"/>
      <c r="Q583" s="22"/>
      <c r="R583" s="24"/>
      <c r="S583" s="24"/>
      <c r="T583" s="24"/>
      <c r="U583" s="24"/>
      <c r="V583" s="44"/>
      <c r="W583" s="22"/>
      <c r="X583" s="24"/>
      <c r="Y583" s="24"/>
      <c r="Z583" s="24"/>
      <c r="AA583" s="44"/>
      <c r="AB583" s="22"/>
      <c r="AC583" s="24"/>
      <c r="AD583" s="24"/>
      <c r="AE583" s="24"/>
      <c r="AF583" s="44"/>
      <c r="AG583" s="22"/>
      <c r="AH583" s="24"/>
      <c r="AI583" s="24"/>
      <c r="AJ583" s="24"/>
      <c r="AK583" s="44"/>
      <c r="AL583" s="22"/>
      <c r="AM583" s="24"/>
      <c r="AN583" s="24"/>
      <c r="AO583" s="24"/>
    </row>
    <row r="584">
      <c r="B584" s="42" t="s">
        <v>5662</v>
      </c>
      <c r="C584" s="43" t="s">
        <v>5664</v>
      </c>
      <c r="E584" s="24"/>
      <c r="F584" s="44"/>
      <c r="G584" s="22" t="s">
        <v>14</v>
      </c>
      <c r="H584" s="24"/>
      <c r="I584" s="24"/>
      <c r="J584" s="44"/>
      <c r="K584" s="22" t="s">
        <v>249</v>
      </c>
      <c r="L584" s="30" t="str">
        <f>HYPERLINK("https://www.youtube.com/watch?v=2XG1e6Dv6RQ","SUN")</f>
        <v>SUN</v>
      </c>
      <c r="M584" s="30" t="str">
        <f>HYPERLINK("https://www.youtube.com/watch?v=iG4CvZoneIE","AWE")</f>
        <v>AWE</v>
      </c>
      <c r="N584" s="52"/>
      <c r="O584" s="52"/>
      <c r="P584" s="50"/>
      <c r="Q584" s="22"/>
      <c r="R584" s="24"/>
      <c r="S584" s="24"/>
      <c r="T584" s="24"/>
      <c r="U584" s="24"/>
      <c r="V584" s="44"/>
      <c r="W584" s="22"/>
      <c r="X584" s="24"/>
      <c r="Y584" s="24"/>
      <c r="Z584" s="24"/>
      <c r="AA584" s="44"/>
      <c r="AB584" s="22"/>
      <c r="AC584" s="24"/>
      <c r="AD584" s="24"/>
      <c r="AE584" s="24"/>
      <c r="AF584" s="44"/>
      <c r="AG584" s="22"/>
      <c r="AH584" s="24"/>
      <c r="AI584" s="24"/>
      <c r="AJ584" s="24"/>
      <c r="AK584" s="44"/>
      <c r="AL584" s="22"/>
      <c r="AM584" s="24"/>
      <c r="AN584" s="24"/>
      <c r="AO584" s="24"/>
    </row>
    <row r="585">
      <c r="B585" s="42" t="s">
        <v>5708</v>
      </c>
      <c r="C585" s="43" t="s">
        <v>5709</v>
      </c>
      <c r="E585" s="24"/>
      <c r="F585" s="44"/>
      <c r="G585" s="22" t="s">
        <v>14</v>
      </c>
      <c r="H585" s="30" t="str">
        <f>HYPERLINK("https://www.youtube.com/watch?v=Qa4wbWyTfX0","HGB")</f>
        <v>HGB</v>
      </c>
      <c r="I585" s="24"/>
      <c r="J585" s="50"/>
      <c r="K585" s="22" t="s">
        <v>721</v>
      </c>
      <c r="L585" s="30" t="str">
        <f>HYPERLINK("https://www.twitch.tv/videos/340284846","NIM")</f>
        <v>NIM</v>
      </c>
      <c r="M585" s="30" t="str">
        <f>HYPERLINK("https://www.youtube.com/watch?v=3fItoZVQpPk&amp;index=156&amp;list=PLbU6uWaIKemqNvTeRxK-Ay6PRg9iwCKVi&amp;t=0s","HIT")</f>
        <v>HIT</v>
      </c>
      <c r="N585" s="30" t="str">
        <f>HYPERLINK("https://www.youtube.com/watch?v=_GScCn326UE&amp;t=0s","MOL")</f>
        <v>MOL</v>
      </c>
      <c r="O585" s="30" t="str">
        <f>HYPERLINK("https://www.youtube.com/watch?v=dEJrB3N1PS4","CHB")</f>
        <v>CHB</v>
      </c>
      <c r="P585" s="50"/>
      <c r="Q585" s="22" t="s">
        <v>1709</v>
      </c>
      <c r="R585" s="30" t="str">
        <f>HYPERLINK("https://www.twitch.tv/videos/340284845","NIM")</f>
        <v>NIM</v>
      </c>
      <c r="S585" s="30" t="str">
        <f>HYPERLINK("https://www.youtube.com/watch?v=AWqYKM4-7f4","HGB")</f>
        <v>HGB</v>
      </c>
      <c r="T585" s="52"/>
      <c r="U585" s="52"/>
      <c r="V585" s="50"/>
      <c r="W585" s="22" t="s">
        <v>815</v>
      </c>
      <c r="X585" s="24"/>
      <c r="Y585" s="24"/>
      <c r="Z585" s="24"/>
      <c r="AA585" s="44"/>
      <c r="AB585" s="22" t="s">
        <v>437</v>
      </c>
      <c r="AC585" s="24"/>
      <c r="AD585" s="24"/>
      <c r="AE585" s="24"/>
      <c r="AF585" s="44"/>
      <c r="AG585" s="22" t="s">
        <v>438</v>
      </c>
      <c r="AH585" s="24"/>
      <c r="AI585" s="24"/>
      <c r="AJ585" s="24"/>
      <c r="AK585" s="44"/>
      <c r="AL585" s="22"/>
      <c r="AM585" s="24"/>
      <c r="AN585" s="24"/>
      <c r="AO585" s="24"/>
    </row>
    <row r="586">
      <c r="B586" s="42" t="s">
        <v>5789</v>
      </c>
      <c r="C586" s="43" t="s">
        <v>5791</v>
      </c>
      <c r="E586" s="24"/>
      <c r="F586" s="44"/>
      <c r="G586" s="22" t="s">
        <v>14</v>
      </c>
      <c r="H586" s="24"/>
      <c r="I586" s="24"/>
      <c r="J586" s="44"/>
      <c r="K586" s="22" t="s">
        <v>249</v>
      </c>
      <c r="L586" s="30" t="str">
        <f>HYPERLINK("https://www.twitch.tv/videos/337152204","NIM")</f>
        <v>NIM</v>
      </c>
      <c r="M586" s="24"/>
      <c r="N586" s="24"/>
      <c r="O586" s="24"/>
      <c r="P586" s="44"/>
      <c r="Q586" s="22" t="s">
        <v>353</v>
      </c>
      <c r="R586" s="30" t="str">
        <f>HYPERLINK("https://www.twitch.tv/videos/337152206","NIM")</f>
        <v>NIM</v>
      </c>
      <c r="S586" s="24"/>
      <c r="T586" s="24"/>
      <c r="U586" s="24"/>
      <c r="V586" s="44"/>
      <c r="W586" s="22" t="s">
        <v>318</v>
      </c>
      <c r="X586" s="24"/>
      <c r="Y586" s="24"/>
      <c r="Z586" s="24"/>
      <c r="AA586" s="44"/>
      <c r="AB586" s="22" t="s">
        <v>319</v>
      </c>
      <c r="AC586" s="24"/>
      <c r="AD586" s="24"/>
      <c r="AE586" s="24"/>
      <c r="AF586" s="44"/>
      <c r="AG586" s="22" t="s">
        <v>345</v>
      </c>
      <c r="AH586" s="24"/>
      <c r="AI586" s="24"/>
      <c r="AJ586" s="24"/>
      <c r="AK586" s="44"/>
      <c r="AL586" s="22" t="s">
        <v>354</v>
      </c>
      <c r="AM586" s="24"/>
      <c r="AN586" s="24"/>
      <c r="AO586" s="24"/>
    </row>
    <row r="587">
      <c r="B587" s="42" t="s">
        <v>5822</v>
      </c>
      <c r="C587" s="43" t="s">
        <v>5823</v>
      </c>
      <c r="E587" s="24"/>
      <c r="F587" s="44"/>
      <c r="G587" s="22" t="s">
        <v>14</v>
      </c>
      <c r="H587" s="24"/>
      <c r="I587" s="24"/>
      <c r="J587" s="44"/>
      <c r="K587" s="22" t="s">
        <v>212</v>
      </c>
      <c r="L587" s="30" t="str">
        <f>HYPERLINK("https://www.twitch.tv/videos/337793617","NIM")</f>
        <v>NIM</v>
      </c>
      <c r="M587" s="30" t="str">
        <f>HYPERLINK("https://www.youtube.com/watch?v=eATUG4C16s0&amp;t=0s&amp;list=PLbU6uWaIKemqNvTeRxK-Ay6PRg9iwCKVi&amp;index=64","HIT")</f>
        <v>HIT</v>
      </c>
      <c r="N587" s="30" t="str">
        <f>HYPERLINK("https://www.youtube.com/watch?v=uaunh7SOZ3A","HGB")</f>
        <v>HGB</v>
      </c>
      <c r="O587" s="52"/>
      <c r="P587" s="50"/>
      <c r="Q587" s="22" t="s">
        <v>318</v>
      </c>
      <c r="R587" s="24"/>
      <c r="S587" s="24"/>
      <c r="T587" s="24"/>
      <c r="U587" s="24"/>
      <c r="V587" s="44"/>
      <c r="W587" s="22" t="s">
        <v>345</v>
      </c>
      <c r="X587" s="24"/>
      <c r="Y587" s="24"/>
      <c r="Z587" s="24"/>
      <c r="AA587" s="44"/>
      <c r="AB587" s="22" t="s">
        <v>319</v>
      </c>
      <c r="AC587" s="24"/>
      <c r="AD587" s="24"/>
      <c r="AE587" s="24"/>
      <c r="AF587" s="44"/>
      <c r="AG587" s="22" t="s">
        <v>348</v>
      </c>
      <c r="AH587" s="30" t="str">
        <f>HYPERLINK("https://www.twitch.tv/videos/337793618","NIM")</f>
        <v>NIM</v>
      </c>
      <c r="AI587" s="30" t="str">
        <f>HYPERLINK("https://www.youtube.com/watch?v=Zbm3AZ1WJ94","HGB")</f>
        <v>HGB</v>
      </c>
      <c r="AJ587" s="52"/>
      <c r="AK587" s="50"/>
      <c r="AL587" s="22" t="s">
        <v>353</v>
      </c>
      <c r="AM587" s="30" t="str">
        <f>HYPERLINK("https://www.twitch.tv/videos/337793619","NIM")</f>
        <v>NIM</v>
      </c>
      <c r="AN587" s="24"/>
      <c r="AO587" s="24"/>
    </row>
    <row r="588">
      <c r="A588" s="41" t="s">
        <v>1801</v>
      </c>
      <c r="B588" s="42" t="s">
        <v>5887</v>
      </c>
      <c r="C588" s="43" t="s">
        <v>5889</v>
      </c>
      <c r="D588" s="22" t="s">
        <v>133</v>
      </c>
      <c r="E588" s="24"/>
      <c r="F588" s="44"/>
      <c r="G588" s="22" t="s">
        <v>14</v>
      </c>
      <c r="H588" s="24"/>
      <c r="I588" s="24"/>
      <c r="J588" s="44"/>
      <c r="K588" s="22" t="s">
        <v>249</v>
      </c>
      <c r="L588" s="30" t="str">
        <f>HYPERLINK("https://www.twitch.tv/videos/337273528","NIM")</f>
        <v>NIM</v>
      </c>
      <c r="M588" s="30" t="str">
        <f>HYPERLINK("https://www.youtube.com/watch?v=6fQEydWTXX8&amp;index=134&amp;list=PLbU6uWaIKemqNvTeRxK-Ay6PRg9iwCKVi&amp;t=0s","HIT")</f>
        <v>HIT</v>
      </c>
      <c r="N588" s="30" t="str">
        <f>HYPERLINK("https://www.youtube.com/watch?v=dT4UnQJldzU","HGB")</f>
        <v>HGB</v>
      </c>
      <c r="O588" s="52"/>
      <c r="P588" s="50"/>
      <c r="Q588" s="22" t="s">
        <v>318</v>
      </c>
      <c r="R588" s="24"/>
      <c r="S588" s="24"/>
      <c r="T588" s="24"/>
      <c r="U588" s="24"/>
      <c r="V588" s="44"/>
      <c r="W588" s="22" t="s">
        <v>319</v>
      </c>
      <c r="X588" s="24"/>
      <c r="Y588" s="24"/>
      <c r="Z588" s="24"/>
      <c r="AA588" s="44"/>
      <c r="AB588" s="22" t="s">
        <v>411</v>
      </c>
      <c r="AC588" s="24"/>
      <c r="AD588" s="24"/>
      <c r="AE588" s="24"/>
      <c r="AF588" s="44"/>
      <c r="AG588" s="22" t="s">
        <v>575</v>
      </c>
      <c r="AH588" s="30" t="str">
        <f>HYPERLINK("https://www.twitch.tv/videos/337270994","NIM")</f>
        <v>NIM</v>
      </c>
      <c r="AI588" s="24"/>
      <c r="AJ588" s="24"/>
      <c r="AK588" s="44"/>
      <c r="AL588" s="22" t="s">
        <v>734</v>
      </c>
      <c r="AM588" s="30" t="str">
        <f>HYPERLINK("https://www.twitch.tv/videos/337277385","NIM")</f>
        <v>NIM</v>
      </c>
      <c r="AN588" s="30" t="str">
        <f>HYPERLINK("https://www.youtube.com/playlist?list=PLbVGARhZL4D1eG-a5-vu3tzTiVQgB3zUn","Playlist")</f>
        <v>Playlist</v>
      </c>
    </row>
    <row r="589">
      <c r="B589" s="42" t="s">
        <v>5945</v>
      </c>
      <c r="C589" s="43" t="s">
        <v>5947</v>
      </c>
      <c r="E589" s="24"/>
      <c r="F589" s="44"/>
      <c r="G589" s="22" t="s">
        <v>14</v>
      </c>
      <c r="H589" s="24"/>
      <c r="I589" s="24"/>
      <c r="J589" s="44"/>
      <c r="K589" s="22" t="s">
        <v>249</v>
      </c>
      <c r="L589" s="24"/>
      <c r="M589" s="24"/>
      <c r="N589" s="24"/>
      <c r="O589" s="24"/>
      <c r="P589" s="44"/>
      <c r="Q589" s="22" t="s">
        <v>353</v>
      </c>
      <c r="R589" s="24"/>
      <c r="S589" s="24"/>
      <c r="T589" s="24"/>
      <c r="U589" s="24"/>
      <c r="V589" s="44"/>
      <c r="W589" s="22" t="s">
        <v>307</v>
      </c>
      <c r="X589" s="30" t="str">
        <f>HYPERLINK("https://www.twitch.tv/videos/337152205","NIM")</f>
        <v>NIM</v>
      </c>
      <c r="Y589" s="30" t="str">
        <f>HYPERLINK("https://www.youtube.com/watch?v=szGmMsWmvZ4","HGB")</f>
        <v>HGB</v>
      </c>
      <c r="Z589" s="52"/>
      <c r="AA589" s="50"/>
      <c r="AB589" s="22" t="s">
        <v>354</v>
      </c>
      <c r="AC589" s="30" t="str">
        <f>HYPERLINK("https://www.twitch.tv/videos/337152207","NIM")</f>
        <v>NIM</v>
      </c>
      <c r="AD589" s="24"/>
      <c r="AE589" s="24"/>
      <c r="AF589" s="44"/>
      <c r="AG589" s="22"/>
      <c r="AH589" s="24"/>
      <c r="AI589" s="24"/>
      <c r="AJ589" s="24"/>
      <c r="AK589" s="44"/>
      <c r="AL589" s="22"/>
      <c r="AM589" s="24"/>
      <c r="AN589" s="24"/>
      <c r="AO589" s="24"/>
    </row>
    <row r="590">
      <c r="B590" s="42" t="s">
        <v>5972</v>
      </c>
      <c r="C590" s="43" t="s">
        <v>5973</v>
      </c>
      <c r="E590" s="24"/>
      <c r="F590" s="44"/>
      <c r="G590" s="22" t="s">
        <v>14</v>
      </c>
      <c r="H590" s="24"/>
      <c r="I590" s="24"/>
      <c r="J590" s="44"/>
      <c r="K590" s="22" t="s">
        <v>249</v>
      </c>
      <c r="L590" s="30" t="str">
        <f>HYPERLINK("https://www.youtube.com/watch?v=fZxW2qqg5YI","AWE")</f>
        <v>AWE</v>
      </c>
      <c r="M590" s="52"/>
      <c r="N590" s="52"/>
      <c r="O590" s="52"/>
      <c r="P590" s="50"/>
      <c r="Q590" s="22" t="s">
        <v>318</v>
      </c>
      <c r="R590" s="24"/>
      <c r="S590" s="24"/>
      <c r="T590" s="24"/>
      <c r="U590" s="24"/>
      <c r="V590" s="44"/>
      <c r="W590" s="22" t="s">
        <v>319</v>
      </c>
      <c r="X590" s="24"/>
      <c r="Y590" s="24"/>
      <c r="Z590" s="24"/>
      <c r="AA590" s="44"/>
      <c r="AB590" s="22"/>
      <c r="AC590" s="24"/>
      <c r="AD590" s="24"/>
      <c r="AE590" s="24"/>
      <c r="AF590" s="44"/>
      <c r="AG590" s="22"/>
      <c r="AH590" s="24"/>
      <c r="AI590" s="24"/>
      <c r="AJ590" s="24"/>
      <c r="AK590" s="44"/>
      <c r="AL590" s="22"/>
      <c r="AM590" s="24"/>
      <c r="AN590" s="24"/>
      <c r="AO590" s="24"/>
    </row>
    <row r="591">
      <c r="B591" s="42" t="s">
        <v>5986</v>
      </c>
      <c r="C591" s="43" t="s">
        <v>5987</v>
      </c>
      <c r="E591" s="24"/>
      <c r="F591" s="44"/>
      <c r="G591" s="22" t="s">
        <v>14</v>
      </c>
      <c r="H591" s="24"/>
      <c r="I591" s="24"/>
      <c r="J591" s="44"/>
      <c r="K591" s="22" t="s">
        <v>1743</v>
      </c>
      <c r="L591" s="30" t="str">
        <f>HYPERLINK("https://www.twitch.tv/videos/337270993","NIM")</f>
        <v>NIM</v>
      </c>
      <c r="M591" s="30" t="str">
        <f>HYPERLINK("https://www.youtube.com/watch?v=IoPqZa5U_lU","HGB")</f>
        <v>HGB</v>
      </c>
      <c r="N591" s="24"/>
      <c r="O591" s="24"/>
      <c r="P591" s="50"/>
      <c r="Q591" s="22" t="s">
        <v>345</v>
      </c>
      <c r="R591" s="24"/>
      <c r="S591" s="24"/>
      <c r="T591" s="24"/>
      <c r="U591" s="24"/>
      <c r="V591" s="44"/>
      <c r="W591" s="22" t="s">
        <v>319</v>
      </c>
      <c r="X591" s="24"/>
      <c r="Y591" s="24"/>
      <c r="Z591" s="24"/>
      <c r="AA591" s="44"/>
      <c r="AB591" s="22" t="s">
        <v>437</v>
      </c>
      <c r="AC591" s="24"/>
      <c r="AD591" s="24"/>
      <c r="AE591" s="24"/>
      <c r="AF591" s="44"/>
      <c r="AG591" s="22" t="s">
        <v>742</v>
      </c>
      <c r="AH591" s="30" t="str">
        <f>HYPERLINK("https://www.twitch.tv/videos/337270992","NIM")</f>
        <v>NIM</v>
      </c>
      <c r="AI591" s="30" t="str">
        <f>HYPERLINK("https://www.youtube.com/watch?v=CKmla9NfkxA","HGB")</f>
        <v>HGB</v>
      </c>
      <c r="AJ591" s="52"/>
      <c r="AK591" s="50"/>
      <c r="AL591" s="22"/>
      <c r="AM591" s="24"/>
      <c r="AN591" s="24"/>
      <c r="AO591" s="24"/>
    </row>
    <row r="592">
      <c r="B592" s="42" t="s">
        <v>6001</v>
      </c>
      <c r="C592" s="43" t="s">
        <v>6002</v>
      </c>
      <c r="E592" s="24"/>
      <c r="F592" s="44"/>
      <c r="G592" s="22" t="s">
        <v>14</v>
      </c>
      <c r="H592" s="24"/>
      <c r="I592" s="24"/>
      <c r="J592" s="44"/>
      <c r="K592" s="22" t="s">
        <v>423</v>
      </c>
      <c r="L592" s="30" t="str">
        <f>HYPERLINK("https://www.twitch.tv/videos/337277384","NIM")</f>
        <v>NIM</v>
      </c>
      <c r="M592" s="24"/>
      <c r="N592" s="24"/>
      <c r="O592" s="24"/>
      <c r="P592" s="44"/>
      <c r="Q592" s="22"/>
      <c r="R592" s="24"/>
      <c r="S592" s="24"/>
      <c r="T592" s="24"/>
      <c r="U592" s="24"/>
      <c r="V592" s="44"/>
      <c r="W592" s="22"/>
      <c r="X592" s="24"/>
      <c r="Y592" s="24"/>
      <c r="Z592" s="24"/>
      <c r="AA592" s="44"/>
      <c r="AB592" s="22"/>
      <c r="AC592" s="24"/>
      <c r="AD592" s="24"/>
      <c r="AE592" s="24"/>
      <c r="AF592" s="44"/>
      <c r="AG592" s="22"/>
      <c r="AH592" s="24"/>
      <c r="AI592" s="24"/>
      <c r="AJ592" s="24"/>
      <c r="AK592" s="44"/>
      <c r="AL592" s="22"/>
      <c r="AM592" s="24"/>
      <c r="AN592" s="24"/>
      <c r="AO592" s="24"/>
    </row>
    <row r="593">
      <c r="A593" s="41" t="s">
        <v>1814</v>
      </c>
      <c r="B593" s="42" t="s">
        <v>6005</v>
      </c>
      <c r="C593" s="43" t="s">
        <v>6006</v>
      </c>
      <c r="D593" s="22" t="s">
        <v>133</v>
      </c>
      <c r="E593" s="30" t="str">
        <f>HYPERLINK("https://www.youtube.com/watch?v=oAVKxnxRFsw","HGB")</f>
        <v>HGB</v>
      </c>
      <c r="F593" s="50"/>
      <c r="G593" s="22" t="s">
        <v>14</v>
      </c>
      <c r="H593" s="24"/>
      <c r="I593" s="24"/>
      <c r="J593" s="44"/>
      <c r="K593" s="22" t="s">
        <v>586</v>
      </c>
      <c r="L593" s="24"/>
      <c r="M593" s="24"/>
      <c r="N593" s="24"/>
      <c r="O593" s="24"/>
      <c r="P593" s="44"/>
      <c r="Q593" s="22" t="s">
        <v>319</v>
      </c>
      <c r="R593" s="24"/>
      <c r="S593" s="24"/>
      <c r="T593" s="24"/>
      <c r="U593" s="24"/>
      <c r="V593" s="44"/>
      <c r="W593" s="22" t="s">
        <v>318</v>
      </c>
      <c r="X593" s="24"/>
      <c r="Y593" s="24"/>
      <c r="Z593" s="24"/>
      <c r="AA593" s="44"/>
      <c r="AB593" s="22" t="s">
        <v>345</v>
      </c>
      <c r="AC593" s="24"/>
      <c r="AD593" s="24"/>
      <c r="AE593" s="24"/>
      <c r="AF593" s="44"/>
      <c r="AG593" s="22" t="s">
        <v>354</v>
      </c>
      <c r="AH593" s="24"/>
      <c r="AI593" s="24"/>
      <c r="AJ593" s="24"/>
      <c r="AK593" s="44"/>
      <c r="AL593" s="22" t="s">
        <v>861</v>
      </c>
      <c r="AM593" s="30" t="str">
        <f>HYPERLINK("https://www.youtube.com/watch?v=W-Hst9xiuLI","HGB")</f>
        <v>HGB</v>
      </c>
      <c r="AN593" s="52"/>
      <c r="AO593" s="52"/>
    </row>
    <row r="594">
      <c r="B594" s="42" t="s">
        <v>6013</v>
      </c>
      <c r="C594" s="43" t="s">
        <v>6014</v>
      </c>
      <c r="F594" s="50"/>
      <c r="G594" s="22" t="s">
        <v>14</v>
      </c>
      <c r="H594" s="24"/>
      <c r="I594" s="24"/>
      <c r="J594" s="44"/>
      <c r="K594" s="22" t="s">
        <v>249</v>
      </c>
      <c r="L594" s="30" t="str">
        <f>HYPERLINK("https://www.twitch.tv/videos/298583541","NIM")</f>
        <v>NIM</v>
      </c>
      <c r="M594" s="52"/>
      <c r="N594" s="24"/>
      <c r="O594" s="24"/>
      <c r="P594" s="50"/>
      <c r="Q594" s="22" t="s">
        <v>318</v>
      </c>
      <c r="R594" s="24"/>
      <c r="S594" s="24"/>
      <c r="T594" s="24"/>
      <c r="U594" s="24"/>
      <c r="V594" s="44"/>
      <c r="W594" s="22" t="s">
        <v>319</v>
      </c>
      <c r="X594" s="24"/>
      <c r="Y594" s="24"/>
      <c r="Z594" s="24"/>
      <c r="AA594" s="44"/>
      <c r="AB594" s="22"/>
      <c r="AC594" s="24"/>
      <c r="AD594" s="24"/>
      <c r="AE594" s="24"/>
      <c r="AF594" s="44"/>
      <c r="AG594" s="22"/>
      <c r="AH594" s="24"/>
      <c r="AI594" s="24"/>
      <c r="AJ594" s="24"/>
      <c r="AK594" s="44"/>
      <c r="AL594" s="22"/>
      <c r="AM594" s="24"/>
      <c r="AN594" s="24"/>
      <c r="AO594" s="24"/>
    </row>
    <row r="595">
      <c r="B595" s="42" t="s">
        <v>6019</v>
      </c>
      <c r="C595" s="43" t="s">
        <v>6020</v>
      </c>
      <c r="F595" s="50"/>
      <c r="G595" s="22" t="s">
        <v>14</v>
      </c>
      <c r="H595" s="24"/>
      <c r="I595" s="24"/>
      <c r="J595" s="44"/>
      <c r="K595" s="22" t="s">
        <v>423</v>
      </c>
      <c r="L595" s="24"/>
      <c r="M595" s="24"/>
      <c r="N595" s="24"/>
      <c r="O595" s="24"/>
      <c r="P595" s="44"/>
      <c r="Q595" s="22" t="s">
        <v>318</v>
      </c>
      <c r="R595" s="24"/>
      <c r="S595" s="24"/>
      <c r="T595" s="24"/>
      <c r="U595" s="24"/>
      <c r="V595" s="44"/>
      <c r="W595" s="22" t="s">
        <v>353</v>
      </c>
      <c r="X595" s="24"/>
      <c r="Y595" s="24"/>
      <c r="Z595" s="24"/>
      <c r="AA595" s="44"/>
      <c r="AB595" s="22"/>
      <c r="AC595" s="24"/>
      <c r="AD595" s="24"/>
      <c r="AE595" s="24"/>
      <c r="AF595" s="44"/>
      <c r="AG595" s="22"/>
      <c r="AH595" s="24"/>
      <c r="AI595" s="24"/>
      <c r="AJ595" s="24"/>
      <c r="AK595" s="44"/>
      <c r="AL595" s="22"/>
      <c r="AM595" s="24"/>
      <c r="AN595" s="24"/>
      <c r="AO595" s="24"/>
    </row>
    <row r="596">
      <c r="B596" s="42" t="s">
        <v>6023</v>
      </c>
      <c r="C596" s="43" t="s">
        <v>6024</v>
      </c>
      <c r="F596" s="50"/>
      <c r="G596" s="22" t="s">
        <v>14</v>
      </c>
      <c r="H596" s="30" t="str">
        <f>HYPERLINK("https://www.youtube.com/watch?v=QP8Pm_4m5Sc","HGB")</f>
        <v>HGB</v>
      </c>
      <c r="I596" s="52"/>
      <c r="J596" s="44"/>
      <c r="K596" s="22" t="s">
        <v>249</v>
      </c>
      <c r="L596" s="30" t="str">
        <f>HYPERLINK("https://www.twitch.tv/videos/298583542","NIM")</f>
        <v>NIM</v>
      </c>
      <c r="M596" s="30" t="str">
        <f>HYPERLINK("https://www.youtube.com/watch?v=zeVa9JRRpFo&amp;t=0s&amp;list=PLbU6uWaIKemqNvTeRxK-Ay6PRg9iwCKVi&amp;index=58","HIT")</f>
        <v>HIT</v>
      </c>
      <c r="N596" s="30" t="str">
        <f>HYPERLINK("https://www.youtube.com/watch?v=4qVuJyOcKA8","HGB")</f>
        <v>HGB</v>
      </c>
      <c r="O596" s="52"/>
      <c r="P596" s="50"/>
      <c r="Q596" s="22" t="s">
        <v>318</v>
      </c>
      <c r="R596" s="24"/>
      <c r="S596" s="24"/>
      <c r="T596" s="24"/>
      <c r="U596" s="24"/>
      <c r="V596" s="44"/>
      <c r="W596" s="22"/>
      <c r="X596" s="24"/>
      <c r="Y596" s="24"/>
      <c r="Z596" s="24"/>
      <c r="AA596" s="44"/>
      <c r="AB596" s="22"/>
      <c r="AC596" s="24"/>
      <c r="AD596" s="24"/>
      <c r="AE596" s="24"/>
      <c r="AF596" s="44"/>
      <c r="AG596" s="22"/>
      <c r="AH596" s="24"/>
      <c r="AI596" s="24"/>
      <c r="AJ596" s="24"/>
      <c r="AK596" s="44"/>
      <c r="AL596" s="22"/>
      <c r="AM596" s="24"/>
      <c r="AN596" s="24"/>
      <c r="AO596" s="24"/>
    </row>
    <row r="597">
      <c r="B597" s="42" t="s">
        <v>6037</v>
      </c>
      <c r="C597" s="43" t="s">
        <v>6038</v>
      </c>
      <c r="F597" s="50"/>
      <c r="G597" s="22" t="s">
        <v>14</v>
      </c>
      <c r="H597" s="24"/>
      <c r="I597" s="24"/>
      <c r="J597" s="44"/>
      <c r="K597" s="22" t="s">
        <v>335</v>
      </c>
      <c r="L597" s="24"/>
      <c r="M597" s="24"/>
      <c r="N597" s="24"/>
      <c r="O597" s="24"/>
      <c r="P597" s="44"/>
      <c r="Q597" s="22" t="s">
        <v>673</v>
      </c>
      <c r="R597" s="24"/>
      <c r="S597" s="24"/>
      <c r="T597" s="24"/>
      <c r="U597" s="24"/>
      <c r="V597" s="44"/>
      <c r="W597" s="22" t="s">
        <v>396</v>
      </c>
      <c r="X597" s="30" t="str">
        <f>HYPERLINK("https://www.youtube.com/watch?v=XaYdCkiXv1k","HGB")</f>
        <v>HGB</v>
      </c>
      <c r="Y597" s="30" t="str">
        <f>HYPERLINK("https://www.twitch.tv/videos/298583543","NIM")</f>
        <v>NIM</v>
      </c>
      <c r="Z597" s="52"/>
      <c r="AA597" s="50"/>
      <c r="AB597" s="22"/>
      <c r="AC597" s="24"/>
      <c r="AD597" s="24"/>
      <c r="AE597" s="24"/>
      <c r="AF597" s="44"/>
      <c r="AG597" s="22"/>
      <c r="AH597" s="24"/>
      <c r="AI597" s="24"/>
      <c r="AJ597" s="24"/>
      <c r="AK597" s="44"/>
      <c r="AL597" s="22"/>
      <c r="AM597" s="24"/>
      <c r="AN597" s="24"/>
      <c r="AO597" s="24"/>
    </row>
    <row r="598">
      <c r="A598" s="41" t="s">
        <v>1827</v>
      </c>
      <c r="B598" s="42" t="s">
        <v>6043</v>
      </c>
      <c r="C598" s="43" t="s">
        <v>6044</v>
      </c>
      <c r="D598" s="22" t="s">
        <v>133</v>
      </c>
      <c r="E598" s="30" t="str">
        <f>HYPERLINK("https://www.twitch.tv/videos/340169446","NIM")</f>
        <v>NIM</v>
      </c>
      <c r="F598" s="71" t="str">
        <f>HYPERLINK("https://www.youtube.com/watch?v=8MKN2ihzYcw","HGB")</f>
        <v>HGB</v>
      </c>
      <c r="G598" s="22" t="s">
        <v>14</v>
      </c>
      <c r="H598" s="24"/>
      <c r="I598" s="24"/>
      <c r="J598" s="44"/>
      <c r="K598" s="22" t="s">
        <v>586</v>
      </c>
      <c r="L598" s="30" t="str">
        <f>HYPERLINK("https://www.twitch.tv/videos/340169447","NIM")</f>
        <v>NIM</v>
      </c>
      <c r="M598" s="30" t="str">
        <f>HYPERLINK("https://www.youtube.com/watch?v=96SRsTN9554&amp;t=0s&amp;list=PLbU6uWaIKemqNvTeRxK-Ay6PRg9iwCKVi&amp;index=26","HIT")</f>
        <v>HIT</v>
      </c>
      <c r="N598" s="30" t="str">
        <f>HYPERLINK("https://www.youtube.com/watch?v=l9A20arfdJc","HGB")</f>
        <v>HGB</v>
      </c>
      <c r="O598" s="52"/>
      <c r="P598" s="50"/>
      <c r="Q598" s="22" t="s">
        <v>348</v>
      </c>
      <c r="R598" s="24"/>
      <c r="S598" s="24"/>
      <c r="T598" s="24"/>
      <c r="U598" s="24"/>
      <c r="V598" s="44"/>
      <c r="W598" s="22" t="s">
        <v>861</v>
      </c>
      <c r="X598" s="24"/>
      <c r="Y598" s="24"/>
      <c r="Z598" s="24"/>
      <c r="AA598" s="44"/>
      <c r="AB598" s="22"/>
      <c r="AC598" s="24"/>
      <c r="AD598" s="24"/>
      <c r="AE598" s="24"/>
      <c r="AF598" s="44"/>
      <c r="AG598" s="22"/>
      <c r="AH598" s="24"/>
      <c r="AI598" s="24"/>
      <c r="AJ598" s="24"/>
      <c r="AK598" s="44"/>
      <c r="AL598" s="22"/>
      <c r="AM598" s="24"/>
      <c r="AN598" s="24"/>
      <c r="AO598" s="24"/>
    </row>
    <row r="599">
      <c r="B599" s="42" t="s">
        <v>6059</v>
      </c>
      <c r="C599" s="43" t="s">
        <v>6061</v>
      </c>
      <c r="F599" s="35"/>
      <c r="G599" s="22" t="s">
        <v>14</v>
      </c>
      <c r="H599" s="24"/>
      <c r="I599" s="24"/>
      <c r="J599" s="44"/>
      <c r="K599" s="22" t="s">
        <v>1343</v>
      </c>
      <c r="L599" s="30" t="str">
        <f>HYPERLINK("https://www.youtube.com/watch?v=2bNUZg--t2E","AWE")</f>
        <v>AWE</v>
      </c>
      <c r="M599" s="30" t="str">
        <f>HYPERLINK("https://www.youtube.com/watch?v=_JfqrqXyfL0&amp;t=0s&amp;list=PLbU6uWaIKemqNvTeRxK-Ay6PRg9iwCKVi&amp;index=27","HIT")</f>
        <v>HIT</v>
      </c>
      <c r="N599" s="52"/>
      <c r="O599" s="52"/>
      <c r="P599" s="50"/>
      <c r="Q599" s="22" t="s">
        <v>437</v>
      </c>
      <c r="R599" s="24"/>
      <c r="S599" s="24"/>
      <c r="T599" s="24"/>
      <c r="U599" s="24"/>
      <c r="V599" s="44"/>
      <c r="W599" s="22"/>
      <c r="X599" s="24"/>
      <c r="Y599" s="24"/>
      <c r="Z599" s="24"/>
      <c r="AA599" s="44"/>
      <c r="AB599" s="22"/>
      <c r="AC599" s="24"/>
      <c r="AD599" s="24"/>
      <c r="AE599" s="24"/>
      <c r="AF599" s="44"/>
      <c r="AG599" s="22"/>
      <c r="AH599" s="24"/>
      <c r="AI599" s="24"/>
      <c r="AJ599" s="24"/>
      <c r="AK599" s="44"/>
      <c r="AL599" s="22"/>
      <c r="AM599" s="24"/>
      <c r="AN599" s="24"/>
      <c r="AO599" s="24"/>
    </row>
    <row r="600">
      <c r="B600" s="42" t="s">
        <v>6073</v>
      </c>
      <c r="C600" s="43" t="s">
        <v>6074</v>
      </c>
      <c r="F600" s="35"/>
      <c r="G600" s="22" t="s">
        <v>14</v>
      </c>
      <c r="H600" s="24"/>
      <c r="I600" s="24"/>
      <c r="J600" s="44"/>
      <c r="K600" s="22" t="s">
        <v>249</v>
      </c>
      <c r="L600" s="30" t="str">
        <f>HYPERLINK("https://www.youtube.com/watch?v=fUBdZQ085lg","AWE")</f>
        <v>AWE</v>
      </c>
      <c r="M600" s="52"/>
      <c r="N600" s="52"/>
      <c r="O600" s="52"/>
      <c r="P600" s="50"/>
      <c r="Q600" s="22"/>
      <c r="R600" s="24"/>
      <c r="S600" s="24"/>
      <c r="T600" s="24"/>
      <c r="U600" s="24"/>
      <c r="V600" s="44"/>
      <c r="W600" s="22"/>
      <c r="X600" s="24"/>
      <c r="Y600" s="24"/>
      <c r="Z600" s="24"/>
      <c r="AA600" s="44"/>
      <c r="AB600" s="22"/>
      <c r="AC600" s="24"/>
      <c r="AD600" s="24"/>
      <c r="AE600" s="24"/>
      <c r="AF600" s="44"/>
      <c r="AG600" s="22"/>
      <c r="AH600" s="24"/>
      <c r="AI600" s="24"/>
      <c r="AJ600" s="24"/>
      <c r="AK600" s="44"/>
      <c r="AL600" s="22"/>
      <c r="AM600" s="24"/>
      <c r="AN600" s="24"/>
      <c r="AO600" s="24"/>
    </row>
    <row r="601">
      <c r="B601" s="42" t="s">
        <v>6079</v>
      </c>
      <c r="C601" s="43" t="s">
        <v>6080</v>
      </c>
      <c r="F601" s="35"/>
      <c r="G601" s="22" t="s">
        <v>14</v>
      </c>
      <c r="H601" s="30" t="str">
        <f>HYPERLINK("https://www.youtube.com/watch?v=5e03Jur2LLM","HGB")</f>
        <v>HGB</v>
      </c>
      <c r="I601" s="52"/>
      <c r="J601" s="50"/>
      <c r="K601" s="22" t="s">
        <v>699</v>
      </c>
      <c r="L601" s="30" t="str">
        <f>HYPERLINK("https://www.twitch.tv/videos/339286167","NIM")</f>
        <v>NIM</v>
      </c>
      <c r="M601" s="30" t="str">
        <f t="shared" ref="M601:N601" si="2">HYPERLINK("https://www.youtube.com/watch?v=kdsZwwBNdE4","ABA")</f>
        <v>ABA</v>
      </c>
      <c r="N601" s="30" t="str">
        <f t="shared" si="2"/>
        <v>ABA</v>
      </c>
      <c r="O601" s="52"/>
      <c r="P601" s="50"/>
      <c r="Q601" s="22" t="s">
        <v>319</v>
      </c>
      <c r="R601" s="24"/>
      <c r="S601" s="24"/>
      <c r="T601" s="24"/>
      <c r="U601" s="24"/>
      <c r="V601" s="44"/>
      <c r="W601" s="22" t="s">
        <v>438</v>
      </c>
      <c r="X601" s="24"/>
      <c r="Y601" s="24"/>
      <c r="Z601" s="24"/>
      <c r="AA601" s="44"/>
      <c r="AB601" s="22" t="s">
        <v>437</v>
      </c>
      <c r="AC601" s="24"/>
      <c r="AD601" s="24"/>
      <c r="AE601" s="24"/>
      <c r="AF601" s="44"/>
      <c r="AG601" s="22" t="s">
        <v>742</v>
      </c>
      <c r="AH601" s="30" t="str">
        <f>HYPERLINK("https://www.youtube.com/watch?v=U43pI4H15og","ABA")</f>
        <v>ABA</v>
      </c>
      <c r="AI601" s="30" t="str">
        <f>HYPERLINK("https://www.youtube.com/watch?v=SsYXMKm36_0&amp;index=132&amp;list=PLbU6uWaIKemqNvTeRxK-Ay6PRg9iwCKVi&amp;t=0s","HIT")</f>
        <v>HIT</v>
      </c>
      <c r="AJ601" s="52"/>
      <c r="AK601" s="50"/>
      <c r="AL601" s="22" t="s">
        <v>1431</v>
      </c>
      <c r="AM601" s="30" t="str">
        <f>HYPERLINK("https://www.twitch.tv/videos/339293130","NIM")</f>
        <v>NIM</v>
      </c>
      <c r="AN601" s="30" t="str">
        <f>HYPERLINK("https://www.youtube.com/watch?v=6jg28JK5YnY","HGB")</f>
        <v>HGB</v>
      </c>
      <c r="AO601" s="52"/>
    </row>
    <row r="602">
      <c r="B602" s="42" t="s">
        <v>6094</v>
      </c>
      <c r="C602" s="43" t="s">
        <v>6096</v>
      </c>
      <c r="F602" s="35"/>
      <c r="G602" s="22" t="s">
        <v>14</v>
      </c>
      <c r="H602" s="30" t="str">
        <f>HYPERLINK("https://www.youtube.com/playlist?list=PLbVGARhZL4D0sbH-Q3-Z5XxJ_B_LyYZ2g","Playlist")</f>
        <v>Playlist</v>
      </c>
      <c r="J602" s="71" t="str">
        <f>HYPERLINK("https://www.twitch.tv/videos/90667095","GOL")</f>
        <v>GOL</v>
      </c>
      <c r="K602" s="22" t="s">
        <v>423</v>
      </c>
      <c r="L602" s="30" t="str">
        <f>HYPERLINK("https://www.twitch.tv/videos/277854126","NIM")</f>
        <v>NIM</v>
      </c>
      <c r="M602" s="30" t="str">
        <f>HYPERLINK("https://www.youtube.com/playlist?list=PLbVGARhZL4D2uOVW5YcYXfTD4URzGsZ2c","Playlist")</f>
        <v>Playlist</v>
      </c>
      <c r="O602" s="52"/>
      <c r="P602" s="50"/>
      <c r="Q602" s="22" t="s">
        <v>354</v>
      </c>
      <c r="R602" s="30" t="str">
        <f>HYPERLINK("https://www.twitch.tv/videos/277854125","NIM")</f>
        <v>NIM</v>
      </c>
      <c r="S602" s="30" t="str">
        <f>HYPERLINK("https://www.youtube.com/watch?v=jMWfb4971aU&amp;t=0s&amp;list=PLbU6uWaIKemqNvTeRxK-Ay6PRg9iwCKVi&amp;index=10","HIT")</f>
        <v>HIT</v>
      </c>
      <c r="T602" s="52"/>
      <c r="U602" s="52"/>
      <c r="V602" s="50"/>
      <c r="W602" s="22" t="s">
        <v>348</v>
      </c>
      <c r="X602" s="30" t="str">
        <f>HYPERLINK("https://www.twitch.tv/videos/277854127","NIM")</f>
        <v>NIM</v>
      </c>
      <c r="Y602" s="24"/>
      <c r="Z602" s="24"/>
      <c r="AA602" s="50"/>
      <c r="AB602" s="22" t="s">
        <v>353</v>
      </c>
      <c r="AC602" s="30" t="str">
        <f>HYPERLINK("https://www.twitch.tv/videos/277858585","NIM")</f>
        <v>NIM</v>
      </c>
      <c r="AD602" s="30" t="str">
        <f>HYPERLINK("https://www.youtube.com/playlist?list=PLbVGARhZL4D3cvpWWTmOyIdBe6uLcLt1g","Playlist")</f>
        <v>Playlist</v>
      </c>
      <c r="AF602" s="35"/>
      <c r="AG602" s="22"/>
      <c r="AH602" s="24"/>
      <c r="AI602" s="24"/>
      <c r="AJ602" s="24"/>
      <c r="AK602" s="44"/>
      <c r="AL602" s="22"/>
      <c r="AM602" s="24"/>
      <c r="AN602" s="24"/>
      <c r="AO602" s="24"/>
    </row>
  </sheetData>
  <mergeCells count="275">
    <mergeCell ref="D593:D597"/>
    <mergeCell ref="D588:D592"/>
    <mergeCell ref="D578:D582"/>
    <mergeCell ref="D583:D587"/>
    <mergeCell ref="D568:D572"/>
    <mergeCell ref="D573:D577"/>
    <mergeCell ref="F598:F602"/>
    <mergeCell ref="E598:E602"/>
    <mergeCell ref="D563:D567"/>
    <mergeCell ref="E568:E572"/>
    <mergeCell ref="E593:E597"/>
    <mergeCell ref="D598:D602"/>
    <mergeCell ref="D478:D482"/>
    <mergeCell ref="D458:D462"/>
    <mergeCell ref="D463:D467"/>
    <mergeCell ref="D468:D472"/>
    <mergeCell ref="D413:D417"/>
    <mergeCell ref="D408:D412"/>
    <mergeCell ref="D523:D527"/>
    <mergeCell ref="D528:D532"/>
    <mergeCell ref="D443:D447"/>
    <mergeCell ref="D488:D492"/>
    <mergeCell ref="D483:D487"/>
    <mergeCell ref="D423:D427"/>
    <mergeCell ref="D533:D537"/>
    <mergeCell ref="D538:D542"/>
    <mergeCell ref="D518:D522"/>
    <mergeCell ref="D513:D517"/>
    <mergeCell ref="E523:E527"/>
    <mergeCell ref="D448:D452"/>
    <mergeCell ref="D453:D457"/>
    <mergeCell ref="E448:E452"/>
    <mergeCell ref="D403:D407"/>
    <mergeCell ref="D383:D387"/>
    <mergeCell ref="D388:D392"/>
    <mergeCell ref="D378:D382"/>
    <mergeCell ref="D393:D397"/>
    <mergeCell ref="D398:D402"/>
    <mergeCell ref="D543:D547"/>
    <mergeCell ref="D558:D562"/>
    <mergeCell ref="D553:D557"/>
    <mergeCell ref="D548:D552"/>
    <mergeCell ref="D493:D497"/>
    <mergeCell ref="D498:D502"/>
    <mergeCell ref="D333:D337"/>
    <mergeCell ref="D368:D372"/>
    <mergeCell ref="D353:D357"/>
    <mergeCell ref="D358:D362"/>
    <mergeCell ref="D363:D367"/>
    <mergeCell ref="D373:D377"/>
    <mergeCell ref="D348:D352"/>
    <mergeCell ref="M602:N602"/>
    <mergeCell ref="AD602:AF602"/>
    <mergeCell ref="D508:D512"/>
    <mergeCell ref="D503:D507"/>
    <mergeCell ref="U481:V481"/>
    <mergeCell ref="H602:I602"/>
    <mergeCell ref="AN588:AO588"/>
    <mergeCell ref="AJ576:AK576"/>
    <mergeCell ref="T580:U580"/>
    <mergeCell ref="O569:P569"/>
    <mergeCell ref="A428:A432"/>
    <mergeCell ref="A443:A447"/>
    <mergeCell ref="A438:A442"/>
    <mergeCell ref="A418:A422"/>
    <mergeCell ref="A423:A427"/>
    <mergeCell ref="D428:D432"/>
    <mergeCell ref="D473:D477"/>
    <mergeCell ref="D418:D422"/>
    <mergeCell ref="D433:D437"/>
    <mergeCell ref="D438:D442"/>
    <mergeCell ref="A448:A452"/>
    <mergeCell ref="A363:A367"/>
    <mergeCell ref="A368:A372"/>
    <mergeCell ref="U347:V347"/>
    <mergeCell ref="D343:D347"/>
    <mergeCell ref="D338:D342"/>
    <mergeCell ref="A408:A412"/>
    <mergeCell ref="A413:A417"/>
    <mergeCell ref="M416:N416"/>
    <mergeCell ref="A398:A402"/>
    <mergeCell ref="A403:A407"/>
    <mergeCell ref="O397:P397"/>
    <mergeCell ref="Z402:AA402"/>
    <mergeCell ref="A533:A537"/>
    <mergeCell ref="A593:A597"/>
    <mergeCell ref="A588:A592"/>
    <mergeCell ref="A598:A602"/>
    <mergeCell ref="A563:A567"/>
    <mergeCell ref="A558:A562"/>
    <mergeCell ref="N492:O492"/>
    <mergeCell ref="H492:I492"/>
    <mergeCell ref="N558:O558"/>
    <mergeCell ref="O556:P556"/>
    <mergeCell ref="A473:A477"/>
    <mergeCell ref="A478:A482"/>
    <mergeCell ref="A498:A502"/>
    <mergeCell ref="A488:A492"/>
    <mergeCell ref="A243:A247"/>
    <mergeCell ref="A268:A272"/>
    <mergeCell ref="A263:A267"/>
    <mergeCell ref="A248:A252"/>
    <mergeCell ref="A298:A302"/>
    <mergeCell ref="A293:A297"/>
    <mergeCell ref="A288:A292"/>
    <mergeCell ref="A283:A287"/>
    <mergeCell ref="A183:A187"/>
    <mergeCell ref="A188:A192"/>
    <mergeCell ref="A178:A182"/>
    <mergeCell ref="A173:A177"/>
    <mergeCell ref="A328:A332"/>
    <mergeCell ref="A333:A337"/>
    <mergeCell ref="A198:A202"/>
    <mergeCell ref="A193:A197"/>
    <mergeCell ref="A208:A212"/>
    <mergeCell ref="A203:A207"/>
    <mergeCell ref="A313:A317"/>
    <mergeCell ref="A133:A137"/>
    <mergeCell ref="A128:A132"/>
    <mergeCell ref="A148:A152"/>
    <mergeCell ref="A143:A147"/>
    <mergeCell ref="A138:A142"/>
    <mergeCell ref="A153:A157"/>
    <mergeCell ref="A163:A167"/>
    <mergeCell ref="A168:A172"/>
    <mergeCell ref="A158:A162"/>
    <mergeCell ref="A123:A127"/>
    <mergeCell ref="A118:A122"/>
    <mergeCell ref="A53:A57"/>
    <mergeCell ref="A108:A112"/>
    <mergeCell ref="A113:A117"/>
    <mergeCell ref="A73:A77"/>
    <mergeCell ref="A68:A72"/>
    <mergeCell ref="A38:A42"/>
    <mergeCell ref="A18:A22"/>
    <mergeCell ref="A13:A17"/>
    <mergeCell ref="A8:A12"/>
    <mergeCell ref="A28:A32"/>
    <mergeCell ref="A23:A27"/>
    <mergeCell ref="A33:A37"/>
    <mergeCell ref="G2:J2"/>
    <mergeCell ref="D2:F2"/>
    <mergeCell ref="A3:A7"/>
    <mergeCell ref="K2:P2"/>
    <mergeCell ref="AL2:AO2"/>
    <mergeCell ref="AG2:AK2"/>
    <mergeCell ref="AB2:AF2"/>
    <mergeCell ref="Q2:V2"/>
    <mergeCell ref="W2:AA2"/>
    <mergeCell ref="A503:A507"/>
    <mergeCell ref="A513:A517"/>
    <mergeCell ref="A508:A512"/>
    <mergeCell ref="A538:A542"/>
    <mergeCell ref="A528:A532"/>
    <mergeCell ref="A548:A552"/>
    <mergeCell ref="A583:A587"/>
    <mergeCell ref="A568:A572"/>
    <mergeCell ref="A553:A557"/>
    <mergeCell ref="A578:A582"/>
    <mergeCell ref="A573:A577"/>
    <mergeCell ref="A458:A462"/>
    <mergeCell ref="A463:A467"/>
    <mergeCell ref="A543:A547"/>
    <mergeCell ref="A468:A472"/>
    <mergeCell ref="A453:A457"/>
    <mergeCell ref="A493:A497"/>
    <mergeCell ref="A483:A487"/>
    <mergeCell ref="A213:A217"/>
    <mergeCell ref="A238:A242"/>
    <mergeCell ref="A233:A237"/>
    <mergeCell ref="A223:A227"/>
    <mergeCell ref="A218:A222"/>
    <mergeCell ref="A228:A232"/>
    <mergeCell ref="A258:A262"/>
    <mergeCell ref="A253:A257"/>
    <mergeCell ref="A273:A277"/>
    <mergeCell ref="A278:A282"/>
    <mergeCell ref="A303:A307"/>
    <mergeCell ref="A308:A312"/>
    <mergeCell ref="A323:A327"/>
    <mergeCell ref="A318:A322"/>
    <mergeCell ref="A393:A397"/>
    <mergeCell ref="A388:A392"/>
    <mergeCell ref="A518:A522"/>
    <mergeCell ref="A523:A527"/>
    <mergeCell ref="A433:A437"/>
    <mergeCell ref="A358:A362"/>
    <mergeCell ref="A343:A347"/>
    <mergeCell ref="A348:A352"/>
    <mergeCell ref="A353:A357"/>
    <mergeCell ref="A338:A342"/>
    <mergeCell ref="A373:A377"/>
    <mergeCell ref="D323:D327"/>
    <mergeCell ref="D328:D332"/>
    <mergeCell ref="A378:A382"/>
    <mergeCell ref="A383:A387"/>
    <mergeCell ref="D318:D322"/>
    <mergeCell ref="D293:D297"/>
    <mergeCell ref="D298:D302"/>
    <mergeCell ref="D283:D287"/>
    <mergeCell ref="D288:D292"/>
    <mergeCell ref="D248:D252"/>
    <mergeCell ref="D253:D257"/>
    <mergeCell ref="D308:D312"/>
    <mergeCell ref="D313:D317"/>
    <mergeCell ref="D263:D267"/>
    <mergeCell ref="D268:D272"/>
    <mergeCell ref="D278:D282"/>
    <mergeCell ref="D273:D277"/>
    <mergeCell ref="D303:D307"/>
    <mergeCell ref="D258:D262"/>
    <mergeCell ref="D118:D122"/>
    <mergeCell ref="D123:D127"/>
    <mergeCell ref="Z130:AA130"/>
    <mergeCell ref="M114:N114"/>
    <mergeCell ref="D178:D182"/>
    <mergeCell ref="D183:D187"/>
    <mergeCell ref="D188:D192"/>
    <mergeCell ref="D193:D197"/>
    <mergeCell ref="D198:D202"/>
    <mergeCell ref="D153:D157"/>
    <mergeCell ref="D158:D162"/>
    <mergeCell ref="D88:D92"/>
    <mergeCell ref="D93:D97"/>
    <mergeCell ref="D148:D152"/>
    <mergeCell ref="D128:D132"/>
    <mergeCell ref="D143:D147"/>
    <mergeCell ref="D138:D142"/>
    <mergeCell ref="D133:D137"/>
    <mergeCell ref="D243:D247"/>
    <mergeCell ref="T255:U255"/>
    <mergeCell ref="T265:U265"/>
    <mergeCell ref="D218:D222"/>
    <mergeCell ref="D213:D217"/>
    <mergeCell ref="D223:D227"/>
    <mergeCell ref="D208:D212"/>
    <mergeCell ref="D203:D207"/>
    <mergeCell ref="D238:D242"/>
    <mergeCell ref="D233:D237"/>
    <mergeCell ref="D228:D232"/>
    <mergeCell ref="A88:A92"/>
    <mergeCell ref="A103:A107"/>
    <mergeCell ref="A98:A102"/>
    <mergeCell ref="A93:A97"/>
    <mergeCell ref="A58:A62"/>
    <mergeCell ref="A63:A67"/>
    <mergeCell ref="A43:A47"/>
    <mergeCell ref="A48:A52"/>
    <mergeCell ref="D48:D52"/>
    <mergeCell ref="D53:D57"/>
    <mergeCell ref="D58:D62"/>
    <mergeCell ref="D63:D67"/>
    <mergeCell ref="H46:I46"/>
    <mergeCell ref="D43:D47"/>
    <mergeCell ref="A83:A87"/>
    <mergeCell ref="A78:A82"/>
    <mergeCell ref="D73:D77"/>
    <mergeCell ref="D68:D72"/>
    <mergeCell ref="D98:D102"/>
    <mergeCell ref="D103:D107"/>
    <mergeCell ref="D108:D112"/>
    <mergeCell ref="D113:D117"/>
    <mergeCell ref="D38:D42"/>
    <mergeCell ref="D33:D37"/>
    <mergeCell ref="D78:D82"/>
    <mergeCell ref="D83:D87"/>
    <mergeCell ref="D18:D22"/>
    <mergeCell ref="D3:D7"/>
    <mergeCell ref="D8:D12"/>
    <mergeCell ref="D13:D17"/>
    <mergeCell ref="D23:D27"/>
    <mergeCell ref="D28:D32"/>
    <mergeCell ref="D163:D167"/>
    <mergeCell ref="D173:D177"/>
    <mergeCell ref="D168:D172"/>
  </mergeCells>
  <hyperlinks>
    <hyperlink display="Return to Index" location="Index!A1" ref="A1"/>
  </hyperlin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4.14"/>
    <col customWidth="1" min="2" max="2" width="14.86"/>
    <col customWidth="1" min="3" max="3" width="46.86"/>
    <col customWidth="1" min="4" max="4" width="8.14"/>
    <col customWidth="1" min="5" max="5" width="5.0"/>
    <col customWidth="1" min="6" max="6" width="8.0"/>
    <col customWidth="1" min="7" max="9" width="5.0"/>
    <col customWidth="1" min="10" max="10" width="24.57"/>
    <col customWidth="1" min="11" max="13" width="5.29"/>
    <col customWidth="1" min="14" max="14" width="20.57"/>
    <col customWidth="1" min="15" max="17" width="5.0"/>
    <col customWidth="1" min="18" max="18" width="24.57"/>
    <col customWidth="1" min="19" max="21" width="5.29"/>
    <col customWidth="1" min="22" max="22" width="24.57"/>
    <col customWidth="1" min="23" max="23" width="5.0"/>
    <col customWidth="1" min="24" max="24" width="24.57"/>
    <col customWidth="1" min="25" max="27" width="5.29"/>
    <col customWidth="1" min="28" max="28" width="20.57"/>
    <col customWidth="1" min="29" max="31" width="5.14"/>
  </cols>
  <sheetData>
    <row r="1">
      <c r="A1" s="8" t="s">
        <v>8</v>
      </c>
      <c r="B1" s="13"/>
      <c r="C1" s="13"/>
      <c r="D1" s="66">
        <f>countHyperlinks("E3:AE602", E3:AE602)</f>
        <v>533</v>
      </c>
      <c r="E1" s="67"/>
      <c r="F1" s="68"/>
      <c r="G1" s="67"/>
      <c r="H1" s="67"/>
      <c r="I1" s="67"/>
      <c r="J1" s="68"/>
      <c r="K1" s="67"/>
      <c r="L1" s="67"/>
      <c r="M1" s="67"/>
      <c r="N1" s="69"/>
      <c r="O1" s="25"/>
      <c r="P1" s="25"/>
      <c r="Q1" s="25"/>
      <c r="R1" s="68"/>
      <c r="S1" s="67"/>
      <c r="T1" s="67"/>
      <c r="U1" s="67"/>
      <c r="V1" s="69"/>
      <c r="W1" s="25"/>
      <c r="X1" s="68"/>
      <c r="Y1" s="67"/>
      <c r="Z1" s="67"/>
      <c r="AA1" s="67"/>
      <c r="AB1" s="69"/>
      <c r="AC1" s="25"/>
      <c r="AD1" s="25"/>
      <c r="AE1" s="25"/>
    </row>
    <row r="2">
      <c r="A2" s="29" t="s">
        <v>35</v>
      </c>
      <c r="B2" s="31" t="s">
        <v>10</v>
      </c>
      <c r="C2" s="31" t="s">
        <v>11</v>
      </c>
      <c r="D2" s="33" t="s">
        <v>48</v>
      </c>
      <c r="E2" s="35"/>
      <c r="F2" s="33" t="s">
        <v>9</v>
      </c>
      <c r="I2" s="35"/>
      <c r="J2" s="33" t="s">
        <v>82</v>
      </c>
      <c r="M2" s="35"/>
      <c r="N2" s="33" t="s">
        <v>86</v>
      </c>
      <c r="Q2" s="35"/>
      <c r="R2" s="33" t="s">
        <v>91</v>
      </c>
      <c r="U2" s="35"/>
      <c r="V2" s="33" t="s">
        <v>96</v>
      </c>
      <c r="W2" s="35"/>
      <c r="X2" s="33" t="s">
        <v>100</v>
      </c>
      <c r="AA2" s="35"/>
      <c r="AB2" s="33" t="s">
        <v>104</v>
      </c>
    </row>
    <row r="3">
      <c r="A3" s="41" t="s">
        <v>373</v>
      </c>
      <c r="B3" s="18" t="s">
        <v>375</v>
      </c>
      <c r="C3" s="70" t="s">
        <v>377</v>
      </c>
      <c r="D3" s="22" t="s">
        <v>133</v>
      </c>
      <c r="E3" s="71" t="str">
        <f>HYPERLINK("https://youtu.be/SpRH1pIZ8NA?t=504","GEA")</f>
        <v>GEA</v>
      </c>
      <c r="F3" s="22" t="s">
        <v>14</v>
      </c>
      <c r="G3" s="30" t="str">
        <f>HYPERLINK("https://youtu.be/JU5bbXVi0c4?t=53","CAM")</f>
        <v>CAM</v>
      </c>
      <c r="H3" s="30" t="str">
        <f>HYPERLINK("https://www.youtube.com/watch?v=SpRH1pIZ8NA","GEA")</f>
        <v>GEA</v>
      </c>
      <c r="I3" s="44"/>
      <c r="J3" s="22" t="s">
        <v>145</v>
      </c>
      <c r="K3" s="30" t="str">
        <f>HYPERLINK("https://www.youtube.com/watch?v=DeJoHMF0Ork","SUN")</f>
        <v>SUN</v>
      </c>
      <c r="L3" s="30" t="str">
        <f>HYPERLINK("https://youtu.be/SpRH1pIZ8NA?t=10","GEA")</f>
        <v>GEA</v>
      </c>
      <c r="M3" s="44"/>
      <c r="N3" s="22"/>
      <c r="O3" s="24"/>
      <c r="P3" s="24"/>
      <c r="Q3" s="44"/>
      <c r="R3" s="22"/>
      <c r="S3" s="24"/>
      <c r="T3" s="24"/>
      <c r="U3" s="44"/>
      <c r="V3" s="22"/>
      <c r="W3" s="44"/>
      <c r="X3" s="22"/>
      <c r="Y3" s="24"/>
      <c r="Z3" s="24"/>
      <c r="AA3" s="44"/>
      <c r="AB3" s="22"/>
      <c r="AC3" s="24"/>
      <c r="AD3" s="24"/>
      <c r="AE3" s="24"/>
    </row>
    <row r="4">
      <c r="B4" s="18" t="s">
        <v>383</v>
      </c>
      <c r="C4" s="70" t="s">
        <v>384</v>
      </c>
      <c r="E4" s="35"/>
      <c r="F4" s="22" t="s">
        <v>14</v>
      </c>
      <c r="G4" s="30" t="str">
        <f>HYPERLINK("https://youtu.be/JU5bbXVi0c4?t=66","CAM")</f>
        <v>CAM</v>
      </c>
      <c r="H4" s="30" t="str">
        <f>HYPERLINK("https://youtu.be/SpRH1pIZ8NA?t=16","GEA")</f>
        <v>GEA</v>
      </c>
      <c r="I4" s="44"/>
      <c r="J4" s="22" t="s">
        <v>249</v>
      </c>
      <c r="K4" s="30" t="str">
        <f>HYPERLINK("https://www.twitch.tv/videos/307193610","NIM")</f>
        <v>NIM</v>
      </c>
      <c r="L4" s="30" t="str">
        <f>HYPERLINK("https://youtu.be/SpRH1pIZ8NA?t=44","GEA")</f>
        <v>GEA</v>
      </c>
      <c r="M4" s="44"/>
      <c r="N4" s="22"/>
      <c r="O4" s="24"/>
      <c r="P4" s="24"/>
      <c r="Q4" s="44"/>
      <c r="R4" s="22"/>
      <c r="S4" s="24"/>
      <c r="T4" s="24"/>
      <c r="U4" s="44"/>
      <c r="V4" s="22"/>
      <c r="W4" s="44"/>
      <c r="X4" s="22"/>
      <c r="Y4" s="24"/>
      <c r="Z4" s="24"/>
      <c r="AA4" s="44"/>
      <c r="AB4" s="22"/>
      <c r="AC4" s="24"/>
      <c r="AD4" s="24"/>
      <c r="AE4" s="24"/>
    </row>
    <row r="5">
      <c r="B5" s="18" t="s">
        <v>390</v>
      </c>
      <c r="C5" s="70" t="s">
        <v>391</v>
      </c>
      <c r="E5" s="35"/>
      <c r="F5" s="22" t="s">
        <v>14</v>
      </c>
      <c r="G5" s="30" t="str">
        <f>HYPERLINK("https://youtu.be/JU5bbXVi0c4?t=102","CAM")</f>
        <v>CAM</v>
      </c>
      <c r="H5" s="30" t="str">
        <f>HYPERLINK("https://youtu.be/SpRH1pIZ8NA?t=105","GEA")</f>
        <v>GEA</v>
      </c>
      <c r="I5" s="44"/>
      <c r="J5" s="22" t="s">
        <v>249</v>
      </c>
      <c r="K5" s="30" t="str">
        <f>HYPERLINK("https://youtu.be/SpRH1pIZ8NA?t=140","GEA")</f>
        <v>GEA</v>
      </c>
      <c r="L5" s="24"/>
      <c r="M5" s="44"/>
      <c r="N5" s="22"/>
      <c r="O5" s="24"/>
      <c r="P5" s="24"/>
      <c r="Q5" s="44"/>
      <c r="R5" s="22"/>
      <c r="S5" s="24"/>
      <c r="T5" s="24"/>
      <c r="U5" s="44"/>
      <c r="V5" s="22"/>
      <c r="W5" s="44"/>
      <c r="X5" s="22"/>
      <c r="Y5" s="24"/>
      <c r="Z5" s="24"/>
      <c r="AA5" s="44"/>
      <c r="AB5" s="22"/>
      <c r="AC5" s="24"/>
      <c r="AD5" s="24"/>
      <c r="AE5" s="24"/>
    </row>
    <row r="6">
      <c r="B6" s="18" t="s">
        <v>397</v>
      </c>
      <c r="C6" s="70" t="s">
        <v>398</v>
      </c>
      <c r="E6" s="35"/>
      <c r="F6" s="22" t="s">
        <v>14</v>
      </c>
      <c r="G6" s="30" t="str">
        <f>HYPERLINK("https://youtu.be/JU5bbXVi0c4?t=160","CAM")</f>
        <v>CAM</v>
      </c>
      <c r="H6" s="30" t="str">
        <f>HYPERLINK("https://youtu.be/SpRH1pIZ8NA?t=149","GEA")</f>
        <v>GEA</v>
      </c>
      <c r="I6" s="44"/>
      <c r="J6" s="22" t="s">
        <v>145</v>
      </c>
      <c r="K6" s="30" t="str">
        <f>HYPERLINK("https://youtu.be/SpRH1pIZ8NA?t=179","GEA")</f>
        <v>GEA</v>
      </c>
      <c r="L6" s="24"/>
      <c r="M6" s="44"/>
      <c r="N6" s="22" t="s">
        <v>319</v>
      </c>
      <c r="O6" s="30" t="str">
        <f>HYPERLINK("https://youtu.be/SpRH1pIZ8NA?t=201","GEA")</f>
        <v>GEA</v>
      </c>
      <c r="P6" s="30" t="str">
        <f>HYPERLINK("https://www.youtube.com/playlist?list=PLbVGARhZL4D3pKnb7JSr0moLWcA_SK3V8","Playlist")</f>
        <v>Playlist</v>
      </c>
      <c r="Q6" s="35"/>
      <c r="R6" s="22"/>
      <c r="S6" s="24"/>
      <c r="T6" s="24"/>
      <c r="U6" s="44"/>
      <c r="V6" s="22"/>
      <c r="W6" s="44"/>
      <c r="X6" s="22"/>
      <c r="Y6" s="24"/>
      <c r="Z6" s="24"/>
      <c r="AA6" s="44"/>
      <c r="AB6" s="22"/>
      <c r="AC6" s="24"/>
      <c r="AD6" s="24"/>
      <c r="AE6" s="24"/>
    </row>
    <row r="7">
      <c r="B7" s="18" t="s">
        <v>406</v>
      </c>
      <c r="C7" s="70" t="s">
        <v>407</v>
      </c>
      <c r="E7" s="35"/>
      <c r="F7" s="22" t="s">
        <v>14</v>
      </c>
      <c r="G7" s="30" t="str">
        <f>HYPERLINK("https://youtu.be/JU5bbXVi0c4?t=208","CAM")</f>
        <v>CAM</v>
      </c>
      <c r="H7" s="30" t="str">
        <f>HYPERLINK("https://youtu.be/SpRH1pIZ8NA?t=362","GEA")</f>
        <v>GEA</v>
      </c>
      <c r="I7" s="44"/>
      <c r="J7" s="22" t="s">
        <v>409</v>
      </c>
      <c r="K7" s="30" t="str">
        <f>HYPERLINK("https://youtu.be/SpRH1pIZ8NA?t=400","GEA")</f>
        <v>GEA</v>
      </c>
      <c r="L7" s="24"/>
      <c r="M7" s="44"/>
      <c r="N7" s="22" t="s">
        <v>319</v>
      </c>
      <c r="O7" s="30" t="str">
        <f>HYPERLINK("https://youtu.be/SpRH1pIZ8NA?t=449","GEA")</f>
        <v>GEA</v>
      </c>
      <c r="P7" s="24"/>
      <c r="Q7" s="44"/>
      <c r="R7" s="22" t="s">
        <v>411</v>
      </c>
      <c r="S7" s="30" t="str">
        <f>HYPERLINK("https://youtu.be/SpRH1pIZ8NA?t=479","GEA")</f>
        <v>GEA</v>
      </c>
      <c r="T7" s="24"/>
      <c r="U7" s="44"/>
      <c r="V7" s="22"/>
      <c r="W7" s="44"/>
      <c r="X7" s="22"/>
      <c r="Y7" s="24"/>
      <c r="Z7" s="24"/>
      <c r="AA7" s="44"/>
      <c r="AB7" s="22"/>
      <c r="AC7" s="24"/>
      <c r="AD7" s="24"/>
      <c r="AE7" s="24"/>
    </row>
    <row r="8">
      <c r="A8" s="41" t="s">
        <v>412</v>
      </c>
      <c r="B8" s="18" t="s">
        <v>413</v>
      </c>
      <c r="C8" s="70" t="s">
        <v>414</v>
      </c>
      <c r="D8" s="22" t="s">
        <v>133</v>
      </c>
      <c r="E8" s="71" t="str">
        <f>HYPERLINK("https://youtu.be/e8KOI6ziCbU?t=306","GEA")</f>
        <v>GEA</v>
      </c>
      <c r="F8" s="22" t="s">
        <v>14</v>
      </c>
      <c r="G8" s="30" t="str">
        <f>HYPERLINK("https://youtu.be/JU5bbXVi0c4?t=283","CAM")</f>
        <v>CAM</v>
      </c>
      <c r="H8" s="30" t="str">
        <f>HYPERLINK("https://www.youtube.com/watch?v=e8KOI6ziCbU","GEA")</f>
        <v>GEA</v>
      </c>
      <c r="I8" s="44"/>
      <c r="J8" s="22" t="s">
        <v>145</v>
      </c>
      <c r="K8" s="30" t="str">
        <f>HYPERLINK("https://www.youtube.com/watch?v=IiPc6ijygHI","SUN")</f>
        <v>SUN</v>
      </c>
      <c r="L8" s="30" t="str">
        <f>HYPERLINK("https://youtu.be/e8KOI6ziCbU?t=6","GEA")</f>
        <v>GEA</v>
      </c>
      <c r="M8" s="44"/>
      <c r="N8" s="22"/>
      <c r="O8" s="24"/>
      <c r="P8" s="24"/>
      <c r="Q8" s="44"/>
      <c r="R8" s="22"/>
      <c r="S8" s="24"/>
      <c r="T8" s="24"/>
      <c r="U8" s="44"/>
      <c r="V8" s="22"/>
      <c r="W8" s="44"/>
      <c r="X8" s="22"/>
      <c r="Y8" s="24"/>
      <c r="Z8" s="24"/>
      <c r="AA8" s="44"/>
      <c r="AB8" s="22"/>
      <c r="AC8" s="24"/>
      <c r="AD8" s="24"/>
      <c r="AE8" s="24"/>
    </row>
    <row r="9">
      <c r="B9" s="18" t="s">
        <v>424</v>
      </c>
      <c r="C9" s="70" t="s">
        <v>425</v>
      </c>
      <c r="E9" s="35"/>
      <c r="F9" s="22" t="s">
        <v>14</v>
      </c>
      <c r="G9" s="30" t="str">
        <f>HYPERLINK("https://youtu.be/JU5bbXVi0c4?t=343","CAM")</f>
        <v>CAM</v>
      </c>
      <c r="H9" s="30" t="str">
        <f>HYPERLINK("https://youtu.be/e8KOI6ziCbU?t=15","GEA")</f>
        <v>GEA</v>
      </c>
      <c r="I9" s="44"/>
      <c r="J9" s="22" t="s">
        <v>249</v>
      </c>
      <c r="K9" s="30" t="str">
        <f>HYPERLINK("https://youtu.be/e8KOI6ziCbU?t=41","GEA")</f>
        <v>GEA</v>
      </c>
      <c r="L9" s="24"/>
      <c r="M9" s="44"/>
      <c r="N9" s="22" t="s">
        <v>319</v>
      </c>
      <c r="O9" s="30" t="str">
        <f>HYPERLINK("https://youtu.be/e8KOI6ziCbU?t=104","GEA")</f>
        <v>GEA</v>
      </c>
      <c r="P9" s="24"/>
      <c r="Q9" s="44"/>
      <c r="R9" s="22"/>
      <c r="S9" s="24"/>
      <c r="T9" s="24"/>
      <c r="U9" s="44"/>
      <c r="V9" s="22"/>
      <c r="W9" s="44"/>
      <c r="X9" s="22"/>
      <c r="Y9" s="24"/>
      <c r="Z9" s="24"/>
      <c r="AA9" s="44"/>
      <c r="AB9" s="22"/>
      <c r="AC9" s="24"/>
      <c r="AD9" s="24"/>
      <c r="AE9" s="24"/>
    </row>
    <row r="10">
      <c r="B10" s="18" t="s">
        <v>433</v>
      </c>
      <c r="C10" s="70" t="s">
        <v>434</v>
      </c>
      <c r="E10" s="35"/>
      <c r="F10" s="22" t="s">
        <v>14</v>
      </c>
      <c r="G10" s="30" t="str">
        <f>HYPERLINK("https://youtu.be/JU5bbXVi0c4?t=371","CAM")</f>
        <v>CAM</v>
      </c>
      <c r="H10" s="30" t="str">
        <f>HYPERLINK("https://youtu.be/e8KOI6ziCbU?t=169","GEA")</f>
        <v>GEA</v>
      </c>
      <c r="I10" s="44"/>
      <c r="J10" s="22" t="s">
        <v>436</v>
      </c>
      <c r="K10" s="30" t="str">
        <f>HYPERLINK("https://youtu.be/e8KOI6ziCbU?t=178","GEA")</f>
        <v>GEA</v>
      </c>
      <c r="L10" s="24"/>
      <c r="M10" s="44"/>
      <c r="N10" s="22" t="s">
        <v>441</v>
      </c>
      <c r="O10" s="30" t="str">
        <f>HYPERLINK("https://youtu.be/e8KOI6ziCbU?t=207","GEA")</f>
        <v>GEA</v>
      </c>
      <c r="P10" s="24"/>
      <c r="Q10" s="44"/>
      <c r="R10" s="22"/>
      <c r="S10" s="24"/>
      <c r="T10" s="24"/>
      <c r="U10" s="44"/>
      <c r="V10" s="22"/>
      <c r="W10" s="44"/>
      <c r="X10" s="22"/>
      <c r="Y10" s="24"/>
      <c r="Z10" s="24"/>
      <c r="AA10" s="44"/>
      <c r="AB10" s="22"/>
      <c r="AC10" s="24"/>
      <c r="AD10" s="24"/>
      <c r="AE10" s="24"/>
    </row>
    <row r="11">
      <c r="B11" s="18" t="s">
        <v>443</v>
      </c>
      <c r="C11" s="70" t="s">
        <v>445</v>
      </c>
      <c r="E11" s="35"/>
      <c r="F11" s="22" t="s">
        <v>14</v>
      </c>
      <c r="G11" s="30" t="str">
        <f>HYPERLINK("https://youtu.be/JU5bbXVi0c4?t=400","CAM")</f>
        <v>CAM</v>
      </c>
      <c r="H11" s="30" t="str">
        <f>HYPERLINK("https://youtu.be/e8KOI6ziCbU?t=222","GEA")</f>
        <v>GEA</v>
      </c>
      <c r="I11" s="44"/>
      <c r="J11" s="22" t="s">
        <v>249</v>
      </c>
      <c r="K11" s="30" t="str">
        <f>HYPERLINK("https://www.youtube.com/watch?v=JKuXOPmyjr8","SUN")</f>
        <v>SUN</v>
      </c>
      <c r="L11" s="30" t="str">
        <f>HYPERLINK("https://youtu.be/e8KOI6ziCbU?t=233","GEA")</f>
        <v>GEA</v>
      </c>
      <c r="M11" s="44"/>
      <c r="N11" s="22" t="s">
        <v>354</v>
      </c>
      <c r="O11" s="30" t="str">
        <f>HYPERLINK("https://youtu.be/e8KOI6ziCbU?t=244","GEA")</f>
        <v>GEA</v>
      </c>
      <c r="P11" s="24"/>
      <c r="Q11" s="44"/>
      <c r="R11" s="22"/>
      <c r="S11" s="24"/>
      <c r="T11" s="24"/>
      <c r="U11" s="44"/>
      <c r="V11" s="22"/>
      <c r="W11" s="44"/>
      <c r="X11" s="22"/>
      <c r="Y11" s="24"/>
      <c r="Z11" s="24"/>
      <c r="AA11" s="44"/>
      <c r="AB11" s="22"/>
      <c r="AC11" s="24"/>
      <c r="AD11" s="24"/>
      <c r="AE11" s="24"/>
    </row>
    <row r="12">
      <c r="B12" s="18" t="s">
        <v>450</v>
      </c>
      <c r="C12" s="70" t="s">
        <v>451</v>
      </c>
      <c r="E12" s="35"/>
      <c r="F12" s="22" t="s">
        <v>14</v>
      </c>
      <c r="G12" s="30" t="str">
        <f>HYPERLINK("https://youtu.be/JU5bbXVi0c4?t=534","CAM")</f>
        <v>CAM</v>
      </c>
      <c r="H12" s="30" t="str">
        <f>HYPERLINK("https://youtu.be/e8KOI6ziCbU?t=256","GEA")</f>
        <v>GEA</v>
      </c>
      <c r="I12" s="44"/>
      <c r="J12" s="22" t="s">
        <v>249</v>
      </c>
      <c r="K12" s="30" t="str">
        <f>HYPERLINK("https://youtu.be/e8KOI6ziCbU?t=274","GEA")</f>
        <v>GEA</v>
      </c>
      <c r="L12" s="24"/>
      <c r="M12" s="44"/>
      <c r="N12" s="22"/>
      <c r="O12" s="24"/>
      <c r="P12" s="24"/>
      <c r="Q12" s="44"/>
      <c r="R12" s="22"/>
      <c r="S12" s="24"/>
      <c r="T12" s="24"/>
      <c r="U12" s="44"/>
      <c r="V12" s="22"/>
      <c r="W12" s="44"/>
      <c r="X12" s="22"/>
      <c r="Y12" s="24"/>
      <c r="Z12" s="24"/>
      <c r="AA12" s="44"/>
      <c r="AB12" s="22"/>
      <c r="AC12" s="24"/>
      <c r="AD12" s="24"/>
      <c r="AE12" s="24"/>
    </row>
    <row r="13">
      <c r="A13" s="41" t="s">
        <v>460</v>
      </c>
      <c r="B13" s="18" t="s">
        <v>461</v>
      </c>
      <c r="C13" s="70" t="s">
        <v>462</v>
      </c>
      <c r="D13" s="22" t="s">
        <v>133</v>
      </c>
      <c r="E13" s="44"/>
      <c r="F13" s="22" t="s">
        <v>14</v>
      </c>
      <c r="G13" s="30" t="str">
        <f>HYPERLINK("https://youtu.be/JU5bbXVi0c4?t=597","CAM")</f>
        <v>CAM</v>
      </c>
      <c r="H13" s="24"/>
      <c r="I13" s="44"/>
      <c r="J13" s="22" t="s">
        <v>249</v>
      </c>
      <c r="K13" s="24"/>
      <c r="L13" s="24"/>
      <c r="M13" s="44"/>
      <c r="N13" s="22" t="s">
        <v>354</v>
      </c>
      <c r="O13" s="24"/>
      <c r="P13" s="24"/>
      <c r="Q13" s="44"/>
      <c r="R13" s="22"/>
      <c r="S13" s="24"/>
      <c r="T13" s="24"/>
      <c r="U13" s="44"/>
      <c r="V13" s="22"/>
      <c r="W13" s="44"/>
      <c r="X13" s="22"/>
      <c r="Y13" s="24"/>
      <c r="Z13" s="24"/>
      <c r="AA13" s="44"/>
      <c r="AB13" s="22"/>
      <c r="AC13" s="24"/>
      <c r="AD13" s="24"/>
      <c r="AE13" s="24"/>
    </row>
    <row r="14">
      <c r="B14" s="18" t="s">
        <v>463</v>
      </c>
      <c r="C14" s="70" t="s">
        <v>464</v>
      </c>
      <c r="E14" s="44"/>
      <c r="F14" s="22" t="s">
        <v>14</v>
      </c>
      <c r="G14" s="30" t="str">
        <f>HYPERLINK("https://youtu.be/JU5bbXVi0c4?t=611","CAM")</f>
        <v>CAM</v>
      </c>
      <c r="H14" s="24"/>
      <c r="I14" s="44"/>
      <c r="J14" s="22" t="s">
        <v>212</v>
      </c>
      <c r="K14" s="24"/>
      <c r="L14" s="24"/>
      <c r="M14" s="44"/>
      <c r="N14" s="22"/>
      <c r="O14" s="24"/>
      <c r="P14" s="24"/>
      <c r="Q14" s="44"/>
      <c r="R14" s="22"/>
      <c r="S14" s="24"/>
      <c r="T14" s="24"/>
      <c r="U14" s="44"/>
      <c r="V14" s="22"/>
      <c r="W14" s="44"/>
      <c r="X14" s="22"/>
      <c r="Y14" s="24"/>
      <c r="Z14" s="24"/>
      <c r="AA14" s="44"/>
      <c r="AB14" s="22"/>
      <c r="AC14" s="24"/>
      <c r="AD14" s="24"/>
      <c r="AE14" s="24"/>
    </row>
    <row r="15">
      <c r="B15" s="18" t="s">
        <v>466</v>
      </c>
      <c r="C15" s="70" t="s">
        <v>467</v>
      </c>
      <c r="E15" s="44"/>
      <c r="F15" s="22" t="s">
        <v>14</v>
      </c>
      <c r="G15" s="30" t="str">
        <f>HYPERLINK("https://youtu.be/JU5bbXVi0c4?t=663","CAM")</f>
        <v>CAM</v>
      </c>
      <c r="H15" s="24"/>
      <c r="I15" s="44"/>
      <c r="J15" s="22" t="s">
        <v>145</v>
      </c>
      <c r="K15" s="24"/>
      <c r="L15" s="24"/>
      <c r="M15" s="44"/>
      <c r="N15" s="22"/>
      <c r="O15" s="24"/>
      <c r="P15" s="24"/>
      <c r="Q15" s="44"/>
      <c r="R15" s="22"/>
      <c r="S15" s="24"/>
      <c r="T15" s="24"/>
      <c r="U15" s="44"/>
      <c r="V15" s="22"/>
      <c r="W15" s="44"/>
      <c r="X15" s="22"/>
      <c r="Y15" s="24"/>
      <c r="Z15" s="24"/>
      <c r="AA15" s="44"/>
      <c r="AB15" s="22"/>
      <c r="AC15" s="24"/>
      <c r="AD15" s="24"/>
      <c r="AE15" s="24"/>
    </row>
    <row r="16">
      <c r="B16" s="18" t="s">
        <v>474</v>
      </c>
      <c r="C16" s="70" t="s">
        <v>475</v>
      </c>
      <c r="E16" s="44"/>
      <c r="F16" s="22" t="s">
        <v>14</v>
      </c>
      <c r="G16" s="30" t="str">
        <f>HYPERLINK("https://youtu.be/JU5bbXVi0c4?t=814","CAM")</f>
        <v>CAM</v>
      </c>
      <c r="H16" s="24"/>
      <c r="I16" s="44"/>
      <c r="J16" s="22" t="s">
        <v>145</v>
      </c>
      <c r="K16" s="30" t="str">
        <f>HYPERLINK("https://www.youtube.com/watch?v=hWnoTIHt0QU","HGB")</f>
        <v>HGB</v>
      </c>
      <c r="L16" s="30" t="str">
        <f>HYPERLINK("https://www.youtube.com/watch?v=6nA_Qha-STQ&amp;index=109&amp;list=PLbU6uWaIKemqNvTeRxK-Ay6PRg9iwCKVi&amp;t=0s","HIT")</f>
        <v>HIT</v>
      </c>
      <c r="M16" s="71" t="str">
        <f>HYPERLINK("https://www.youtube.com/watch?v=dH3ZMPXQhJU","CHB")</f>
        <v>CHB</v>
      </c>
      <c r="N16" s="22"/>
      <c r="O16" s="24"/>
      <c r="P16" s="24"/>
      <c r="Q16" s="44"/>
      <c r="R16" s="22"/>
      <c r="S16" s="24"/>
      <c r="T16" s="24"/>
      <c r="U16" s="44"/>
      <c r="V16" s="22"/>
      <c r="W16" s="44"/>
      <c r="X16" s="22"/>
      <c r="Y16" s="24"/>
      <c r="Z16" s="24"/>
      <c r="AA16" s="44"/>
      <c r="AB16" s="22"/>
      <c r="AC16" s="24"/>
      <c r="AD16" s="24"/>
      <c r="AE16" s="24"/>
    </row>
    <row r="17">
      <c r="B17" s="18" t="s">
        <v>484</v>
      </c>
      <c r="C17" s="70" t="s">
        <v>485</v>
      </c>
      <c r="E17" s="44"/>
      <c r="F17" s="22" t="s">
        <v>14</v>
      </c>
      <c r="G17" s="30" t="str">
        <f>HYPERLINK("https://youtu.be/JU5bbXVi0c4?t=893","CAM")</f>
        <v>CAM</v>
      </c>
      <c r="H17" s="24"/>
      <c r="I17" s="44"/>
      <c r="J17" s="22" t="s">
        <v>486</v>
      </c>
      <c r="K17" s="24"/>
      <c r="L17" s="24"/>
      <c r="M17" s="44"/>
      <c r="N17" s="22" t="s">
        <v>318</v>
      </c>
      <c r="O17" s="24"/>
      <c r="P17" s="24"/>
      <c r="Q17" s="44"/>
      <c r="R17" s="22"/>
      <c r="S17" s="24"/>
      <c r="T17" s="24"/>
      <c r="U17" s="44"/>
      <c r="V17" s="22"/>
      <c r="W17" s="44"/>
      <c r="X17" s="22"/>
      <c r="Y17" s="24"/>
      <c r="Z17" s="24"/>
      <c r="AA17" s="44"/>
      <c r="AB17" s="22"/>
      <c r="AC17" s="24"/>
      <c r="AD17" s="24"/>
      <c r="AE17" s="24"/>
    </row>
    <row r="18">
      <c r="A18" s="41" t="s">
        <v>488</v>
      </c>
      <c r="B18" s="18" t="s">
        <v>489</v>
      </c>
      <c r="C18" s="70" t="s">
        <v>490</v>
      </c>
      <c r="D18" s="22" t="s">
        <v>133</v>
      </c>
      <c r="E18" s="44"/>
      <c r="F18" s="22" t="s">
        <v>14</v>
      </c>
      <c r="G18" s="30" t="str">
        <f>HYPERLINK("https://youtu.be/GjQfaRzD9Z0?t=18","CAM")</f>
        <v>CAM</v>
      </c>
      <c r="H18" s="24"/>
      <c r="I18" s="44"/>
      <c r="J18" s="22" t="s">
        <v>212</v>
      </c>
      <c r="K18" s="24"/>
      <c r="L18" s="24"/>
      <c r="M18" s="44"/>
      <c r="N18" s="22" t="s">
        <v>319</v>
      </c>
      <c r="O18" s="24"/>
      <c r="P18" s="24"/>
      <c r="Q18" s="44"/>
      <c r="R18" s="22"/>
      <c r="S18" s="24"/>
      <c r="T18" s="24"/>
      <c r="U18" s="44"/>
      <c r="V18" s="22"/>
      <c r="W18" s="44"/>
      <c r="X18" s="22"/>
      <c r="Y18" s="24"/>
      <c r="Z18" s="24"/>
      <c r="AA18" s="44"/>
      <c r="AB18" s="22"/>
      <c r="AC18" s="24"/>
      <c r="AD18" s="24"/>
      <c r="AE18" s="24"/>
    </row>
    <row r="19">
      <c r="B19" s="18" t="s">
        <v>495</v>
      </c>
      <c r="C19" s="70" t="s">
        <v>496</v>
      </c>
      <c r="E19" s="44"/>
      <c r="F19" s="22" t="s">
        <v>14</v>
      </c>
      <c r="G19" s="30" t="str">
        <f>HYPERLINK("https://youtu.be/GjQfaRzD9Z0?t=93","CAM")</f>
        <v>CAM</v>
      </c>
      <c r="H19" s="24"/>
      <c r="I19" s="44"/>
      <c r="J19" s="22" t="s">
        <v>212</v>
      </c>
      <c r="K19" s="24"/>
      <c r="L19" s="24"/>
      <c r="M19" s="44"/>
      <c r="N19" s="22" t="s">
        <v>307</v>
      </c>
      <c r="O19" s="24"/>
      <c r="P19" s="24"/>
      <c r="Q19" s="44"/>
      <c r="R19" s="22"/>
      <c r="S19" s="24"/>
      <c r="T19" s="24"/>
      <c r="U19" s="44"/>
      <c r="V19" s="22"/>
      <c r="W19" s="44"/>
      <c r="X19" s="22"/>
      <c r="Y19" s="24"/>
      <c r="Z19" s="24"/>
      <c r="AA19" s="44"/>
      <c r="AB19" s="22"/>
      <c r="AC19" s="24"/>
      <c r="AD19" s="24"/>
      <c r="AE19" s="24"/>
    </row>
    <row r="20">
      <c r="B20" s="18" t="s">
        <v>497</v>
      </c>
      <c r="C20" s="70" t="s">
        <v>498</v>
      </c>
      <c r="E20" s="44"/>
      <c r="F20" s="22" t="s">
        <v>14</v>
      </c>
      <c r="G20" s="24"/>
      <c r="H20" s="24"/>
      <c r="I20" s="44"/>
      <c r="J20" s="22" t="s">
        <v>499</v>
      </c>
      <c r="K20" s="30" t="str">
        <f>HYPERLINK("https://www.youtube.com/watch?v=PIp3NahUDBo","MOL")</f>
        <v>MOL</v>
      </c>
      <c r="L20" s="30" t="str">
        <f>HYPERLINK("https://www.youtube.com/watch?v=8jwapyiU9d8&amp;index=210&amp;t=0s&amp;list=PLbU6uWaIKemqNvTeRxK-Ay6PRg9iwCKVi","HIT")</f>
        <v>HIT</v>
      </c>
      <c r="M20" s="50"/>
      <c r="N20" s="22" t="s">
        <v>435</v>
      </c>
      <c r="O20" s="24"/>
      <c r="P20" s="24"/>
      <c r="Q20" s="44"/>
      <c r="R20" s="22"/>
      <c r="S20" s="24"/>
      <c r="T20" s="24"/>
      <c r="U20" s="44"/>
      <c r="V20" s="22"/>
      <c r="W20" s="44"/>
      <c r="X20" s="22"/>
      <c r="Y20" s="24"/>
      <c r="Z20" s="24"/>
      <c r="AA20" s="44"/>
      <c r="AB20" s="22"/>
      <c r="AC20" s="24"/>
      <c r="AD20" s="24"/>
      <c r="AE20" s="24"/>
    </row>
    <row r="21">
      <c r="B21" s="18" t="s">
        <v>504</v>
      </c>
      <c r="C21" s="70" t="s">
        <v>505</v>
      </c>
      <c r="E21" s="44"/>
      <c r="F21" s="22" t="s">
        <v>14</v>
      </c>
      <c r="G21" s="30" t="str">
        <f>HYPERLINK("https://youtu.be/GjQfaRzD9Z0?t=470","CAM")</f>
        <v>CAM</v>
      </c>
      <c r="H21" s="24"/>
      <c r="I21" s="44"/>
      <c r="J21" s="22" t="s">
        <v>506</v>
      </c>
      <c r="K21" s="24"/>
      <c r="L21" s="24"/>
      <c r="M21" s="44"/>
      <c r="N21" s="22" t="s">
        <v>318</v>
      </c>
      <c r="O21" s="24"/>
      <c r="P21" s="24"/>
      <c r="Q21" s="44"/>
      <c r="R21" s="22" t="s">
        <v>452</v>
      </c>
      <c r="S21" s="24"/>
      <c r="T21" s="24"/>
      <c r="U21" s="44"/>
      <c r="V21" s="22"/>
      <c r="W21" s="44"/>
      <c r="X21" s="22"/>
      <c r="Y21" s="24"/>
      <c r="Z21" s="24"/>
      <c r="AA21" s="44"/>
      <c r="AB21" s="22"/>
      <c r="AC21" s="24"/>
      <c r="AD21" s="24"/>
      <c r="AE21" s="24"/>
    </row>
    <row r="22">
      <c r="B22" s="18" t="s">
        <v>507</v>
      </c>
      <c r="C22" s="70" t="s">
        <v>508</v>
      </c>
      <c r="E22" s="44"/>
      <c r="F22" s="22" t="s">
        <v>14</v>
      </c>
      <c r="G22" s="52"/>
      <c r="H22" s="24"/>
      <c r="I22" s="44"/>
      <c r="J22" s="22" t="s">
        <v>249</v>
      </c>
      <c r="K22" s="30" t="str">
        <f>HYPERLINK("https://www.youtube.com/watch?v=y4pye5z-JCU","ABA")</f>
        <v>ABA</v>
      </c>
      <c r="L22" s="24"/>
      <c r="M22" s="50"/>
      <c r="N22" s="22" t="s">
        <v>452</v>
      </c>
      <c r="O22" s="24"/>
      <c r="P22" s="24"/>
      <c r="Q22" s="44"/>
      <c r="R22" s="22" t="s">
        <v>353</v>
      </c>
      <c r="S22" s="30" t="str">
        <f>HYPERLINK("https://www.youtube.com/watch?v=CcVHBC5cckM","SUN")</f>
        <v>SUN</v>
      </c>
      <c r="T22" s="30" t="str">
        <f>HYPERLINK("https://youtu.be/GjQfaRzD9Z0?t=688","CAM")</f>
        <v>CAM</v>
      </c>
      <c r="U22" s="44"/>
      <c r="V22" s="22"/>
      <c r="W22" s="44"/>
      <c r="X22" s="22"/>
      <c r="Y22" s="24"/>
      <c r="Z22" s="24"/>
      <c r="AA22" s="44"/>
      <c r="AB22" s="22"/>
      <c r="AC22" s="24"/>
      <c r="AD22" s="24"/>
      <c r="AE22" s="24"/>
    </row>
    <row r="23">
      <c r="A23" s="41" t="s">
        <v>512</v>
      </c>
      <c r="B23" s="18" t="s">
        <v>513</v>
      </c>
      <c r="C23" s="70" t="s">
        <v>514</v>
      </c>
      <c r="D23" s="22" t="s">
        <v>133</v>
      </c>
      <c r="E23" s="44"/>
      <c r="F23" s="22" t="s">
        <v>14</v>
      </c>
      <c r="G23" s="30" t="str">
        <f>HYPERLINK("https://youtu.be/GjQfaRzD9Z0?t=772","CAM")</f>
        <v>CAM</v>
      </c>
      <c r="H23" s="24"/>
      <c r="I23" s="44"/>
      <c r="J23" s="22" t="s">
        <v>325</v>
      </c>
      <c r="K23" s="24"/>
      <c r="L23" s="24"/>
      <c r="M23" s="44"/>
      <c r="N23" s="22"/>
      <c r="O23" s="24"/>
      <c r="P23" s="24"/>
      <c r="Q23" s="44"/>
      <c r="R23" s="22"/>
      <c r="S23" s="24"/>
      <c r="T23" s="24"/>
      <c r="U23" s="44"/>
      <c r="V23" s="22"/>
      <c r="W23" s="44"/>
      <c r="X23" s="22"/>
      <c r="Y23" s="24"/>
      <c r="Z23" s="24"/>
      <c r="AA23" s="44"/>
      <c r="AB23" s="22"/>
      <c r="AC23" s="24"/>
      <c r="AD23" s="24"/>
      <c r="AE23" s="24"/>
    </row>
    <row r="24">
      <c r="B24" s="18" t="s">
        <v>517</v>
      </c>
      <c r="C24" s="70" t="s">
        <v>518</v>
      </c>
      <c r="E24" s="44"/>
      <c r="F24" s="22" t="s">
        <v>14</v>
      </c>
      <c r="G24" s="30" t="str">
        <f>HYPERLINK("https://youtu.be/GjQfaRzD9Z0?t=834","CAM")</f>
        <v>CAM</v>
      </c>
      <c r="H24" s="24"/>
      <c r="I24" s="44"/>
      <c r="J24" s="22" t="s">
        <v>249</v>
      </c>
      <c r="K24" s="24"/>
      <c r="L24" s="24"/>
      <c r="M24" s="44"/>
      <c r="N24" s="22" t="s">
        <v>319</v>
      </c>
      <c r="O24" s="24"/>
      <c r="P24" s="24"/>
      <c r="Q24" s="44"/>
      <c r="R24" s="22"/>
      <c r="S24" s="24"/>
      <c r="T24" s="24"/>
      <c r="U24" s="44"/>
      <c r="V24" s="22"/>
      <c r="W24" s="44"/>
      <c r="X24" s="22"/>
      <c r="Y24" s="24"/>
      <c r="Z24" s="24"/>
      <c r="AA24" s="44"/>
      <c r="AB24" s="22"/>
      <c r="AC24" s="24"/>
      <c r="AD24" s="24"/>
      <c r="AE24" s="24"/>
    </row>
    <row r="25">
      <c r="B25" s="18" t="s">
        <v>523</v>
      </c>
      <c r="C25" s="70" t="s">
        <v>525</v>
      </c>
      <c r="E25" s="44"/>
      <c r="F25" s="22" t="s">
        <v>14</v>
      </c>
      <c r="G25" s="30" t="str">
        <f>HYPERLINK("https://youtu.be/GjQfaRzD9Z0?t=896","CAM")</f>
        <v>CAM</v>
      </c>
      <c r="H25" s="24"/>
      <c r="I25" s="44"/>
      <c r="J25" s="22" t="s">
        <v>335</v>
      </c>
      <c r="K25" s="24"/>
      <c r="L25" s="24"/>
      <c r="M25" s="44"/>
      <c r="N25" s="22" t="s">
        <v>318</v>
      </c>
      <c r="O25" s="24"/>
      <c r="P25" s="24"/>
      <c r="Q25" s="44"/>
      <c r="R25" s="22"/>
      <c r="S25" s="24"/>
      <c r="T25" s="24"/>
      <c r="U25" s="44"/>
      <c r="V25" s="22"/>
      <c r="W25" s="44"/>
      <c r="X25" s="22"/>
      <c r="Y25" s="24"/>
      <c r="Z25" s="24"/>
      <c r="AA25" s="44"/>
      <c r="AB25" s="22"/>
      <c r="AC25" s="24"/>
      <c r="AD25" s="24"/>
      <c r="AE25" s="24"/>
    </row>
    <row r="26">
      <c r="B26" s="18" t="s">
        <v>526</v>
      </c>
      <c r="C26" s="70" t="s">
        <v>528</v>
      </c>
      <c r="E26" s="44"/>
      <c r="F26" s="22" t="s">
        <v>14</v>
      </c>
      <c r="G26" s="30" t="str">
        <f>HYPERLINK("https://youtu.be/GjQfaRzD9Z0?t=990","CAM")</f>
        <v>CAM</v>
      </c>
      <c r="H26" s="24"/>
      <c r="I26" s="44"/>
      <c r="J26" s="22" t="s">
        <v>145</v>
      </c>
      <c r="K26" s="24"/>
      <c r="L26" s="24"/>
      <c r="M26" s="44"/>
      <c r="N26" s="22" t="s">
        <v>354</v>
      </c>
      <c r="O26" s="30" t="str">
        <f>HYPERLINK("https://www.youtube.com/watch?v=hNgsy8ogqmA","HGB")</f>
        <v>HGB</v>
      </c>
      <c r="P26" s="24"/>
      <c r="Q26" s="50"/>
      <c r="R26" s="22"/>
      <c r="S26" s="24"/>
      <c r="T26" s="24"/>
      <c r="U26" s="44"/>
      <c r="V26" s="22"/>
      <c r="W26" s="44"/>
      <c r="X26" s="22"/>
      <c r="Y26" s="24"/>
      <c r="Z26" s="24"/>
      <c r="AA26" s="44"/>
      <c r="AB26" s="22"/>
      <c r="AC26" s="24"/>
      <c r="AD26" s="24"/>
      <c r="AE26" s="24"/>
    </row>
    <row r="27">
      <c r="B27" s="18" t="s">
        <v>530</v>
      </c>
      <c r="C27" s="70" t="s">
        <v>531</v>
      </c>
      <c r="E27" s="44"/>
      <c r="F27" s="22" t="s">
        <v>14</v>
      </c>
      <c r="G27" s="30" t="str">
        <f>HYPERLINK("https://youtu.be/GjQfaRzD9Z0?t=1580","CAM")</f>
        <v>CAM</v>
      </c>
      <c r="H27" s="24"/>
      <c r="I27" s="44"/>
      <c r="J27" s="22" t="s">
        <v>499</v>
      </c>
      <c r="K27" s="24"/>
      <c r="L27" s="24"/>
      <c r="M27" s="44"/>
      <c r="N27" s="22"/>
      <c r="O27" s="24"/>
      <c r="P27" s="24"/>
      <c r="Q27" s="44"/>
      <c r="R27" s="22"/>
      <c r="S27" s="24"/>
      <c r="T27" s="24"/>
      <c r="U27" s="44"/>
      <c r="V27" s="22"/>
      <c r="W27" s="44"/>
      <c r="X27" s="22"/>
      <c r="Y27" s="24"/>
      <c r="Z27" s="24"/>
      <c r="AA27" s="44"/>
      <c r="AB27" s="22"/>
      <c r="AC27" s="24"/>
      <c r="AD27" s="24"/>
      <c r="AE27" s="24"/>
    </row>
    <row r="28">
      <c r="A28" s="41" t="s">
        <v>537</v>
      </c>
      <c r="B28" s="18" t="s">
        <v>538</v>
      </c>
      <c r="C28" s="70" t="s">
        <v>539</v>
      </c>
      <c r="D28" s="22" t="s">
        <v>133</v>
      </c>
      <c r="E28" s="44"/>
      <c r="F28" s="22" t="s">
        <v>14</v>
      </c>
      <c r="G28" s="30" t="str">
        <f>HYPERLINK("https://youtu.be/js8MOfaqZn8?list=PLf8rtzNQgkdDNyWJRPQUfB7PZ3nBUcI4_&amp;t=21","CAM")</f>
        <v>CAM</v>
      </c>
      <c r="H28" s="24"/>
      <c r="I28" s="44"/>
      <c r="J28" s="22" t="s">
        <v>145</v>
      </c>
      <c r="K28" s="30" t="str">
        <f>HYPERLINK("https://www.youtube.com/watch?v=Grmn8aLSvEA","SUN")</f>
        <v>SUN</v>
      </c>
      <c r="L28" s="24"/>
      <c r="M28" s="44"/>
      <c r="N28" s="22"/>
      <c r="O28" s="24"/>
      <c r="P28" s="24"/>
      <c r="Q28" s="44"/>
      <c r="R28" s="22"/>
      <c r="S28" s="24"/>
      <c r="T28" s="24"/>
      <c r="U28" s="44"/>
      <c r="V28" s="22"/>
      <c r="W28" s="44"/>
      <c r="X28" s="22"/>
      <c r="Y28" s="24"/>
      <c r="Z28" s="24"/>
      <c r="AA28" s="44"/>
      <c r="AB28" s="22"/>
      <c r="AC28" s="24"/>
      <c r="AD28" s="24"/>
      <c r="AE28" s="24"/>
    </row>
    <row r="29">
      <c r="B29" s="18" t="s">
        <v>543</v>
      </c>
      <c r="C29" s="70" t="s">
        <v>544</v>
      </c>
      <c r="E29" s="44"/>
      <c r="F29" s="22" t="s">
        <v>14</v>
      </c>
      <c r="G29" s="30" t="str">
        <f>HYPERLINK("https://youtu.be/js8MOfaqZn8?list=PLf8rtzNQgkdDNyWJRPQUfB7PZ3nBUcI4_&amp;t=57","CAM")</f>
        <v>CAM</v>
      </c>
      <c r="H29" s="24"/>
      <c r="I29" s="44"/>
      <c r="J29" s="22" t="s">
        <v>249</v>
      </c>
      <c r="K29" s="30" t="str">
        <f>HYPERLINK("https://www.youtube.com/watch?v=vuvcZB4kxUg","SUN")</f>
        <v>SUN</v>
      </c>
      <c r="L29" s="24"/>
      <c r="M29" s="44"/>
      <c r="N29" s="22" t="s">
        <v>319</v>
      </c>
      <c r="O29" s="24"/>
      <c r="P29" s="24"/>
      <c r="Q29" s="44"/>
      <c r="R29" s="22" t="s">
        <v>318</v>
      </c>
      <c r="S29" s="24"/>
      <c r="T29" s="24"/>
      <c r="U29" s="44"/>
      <c r="V29" s="22"/>
      <c r="W29" s="44"/>
      <c r="X29" s="22"/>
      <c r="Y29" s="24"/>
      <c r="Z29" s="24"/>
      <c r="AA29" s="44"/>
      <c r="AB29" s="22"/>
      <c r="AC29" s="24"/>
      <c r="AD29" s="24"/>
      <c r="AE29" s="24"/>
    </row>
    <row r="30">
      <c r="B30" s="18" t="s">
        <v>547</v>
      </c>
      <c r="C30" s="70" t="s">
        <v>548</v>
      </c>
      <c r="E30" s="44"/>
      <c r="F30" s="22" t="s">
        <v>14</v>
      </c>
      <c r="G30" s="30" t="str">
        <f>HYPERLINK("https://youtu.be/js8MOfaqZn8?list=PLf8rtzNQgkdDNyWJRPQUfB7PZ3nBUcI4_&amp;t=101","CAM")</f>
        <v>CAM</v>
      </c>
      <c r="H30" s="24"/>
      <c r="I30" s="44"/>
      <c r="J30" s="22" t="s">
        <v>145</v>
      </c>
      <c r="K30" s="24"/>
      <c r="L30" s="24"/>
      <c r="M30" s="44"/>
      <c r="N30" s="22" t="s">
        <v>353</v>
      </c>
      <c r="O30" s="24"/>
      <c r="P30" s="24"/>
      <c r="Q30" s="44"/>
      <c r="R30" s="22" t="s">
        <v>319</v>
      </c>
      <c r="S30" s="30" t="str">
        <f>HYPERLINK("https://www.youtube.com/watch?v=_f59Bavm-co","ABA")</f>
        <v>ABA</v>
      </c>
      <c r="T30" s="30" t="str">
        <f>HYPERLINK("https://www.youtube.com/watch?v=dTouTolPc7s","XEL")</f>
        <v>XEL</v>
      </c>
      <c r="U30" s="71" t="str">
        <f>HYPERLINK("https://www.youtube.com/watch?v=6vjgB3Keqao&amp;index=263&amp;list=PLbU6uWaIKemqNvTeRxK-Ay6PRg9iwCKVi&amp;t=0s","HIT")</f>
        <v>HIT</v>
      </c>
      <c r="V30" s="22"/>
      <c r="W30" s="44"/>
      <c r="X30" s="22"/>
      <c r="Y30" s="24"/>
      <c r="Z30" s="24"/>
      <c r="AA30" s="44"/>
      <c r="AB30" s="22"/>
      <c r="AC30" s="24"/>
      <c r="AD30" s="24"/>
      <c r="AE30" s="24"/>
    </row>
    <row r="31">
      <c r="B31" s="18" t="s">
        <v>549</v>
      </c>
      <c r="C31" s="70" t="s">
        <v>550</v>
      </c>
      <c r="E31" s="44"/>
      <c r="F31" s="22" t="s">
        <v>14</v>
      </c>
      <c r="G31" s="30" t="str">
        <f>HYPERLINK("https://youtu.be/js8MOfaqZn8?list=PLf8rtzNQgkdDNyWJRPQUfB7PZ3nBUcI4_&amp;t=175","CAM")</f>
        <v>CAM</v>
      </c>
      <c r="H31" s="24"/>
      <c r="I31" s="44"/>
      <c r="J31" s="22" t="s">
        <v>145</v>
      </c>
      <c r="K31" s="30" t="str">
        <f>HYPERLINK("https://www.youtube.com/watch?v=i5lOKLAFRL4","SUN")</f>
        <v>SUN</v>
      </c>
      <c r="L31" s="24"/>
      <c r="M31" s="44"/>
      <c r="N31" s="22"/>
      <c r="O31" s="24"/>
      <c r="P31" s="24"/>
      <c r="Q31" s="44"/>
      <c r="R31" s="22"/>
      <c r="S31" s="24"/>
      <c r="T31" s="24"/>
      <c r="U31" s="44"/>
      <c r="V31" s="22"/>
      <c r="W31" s="44"/>
      <c r="X31" s="22"/>
      <c r="Y31" s="24"/>
      <c r="Z31" s="24"/>
      <c r="AA31" s="44"/>
      <c r="AB31" s="22"/>
      <c r="AC31" s="24"/>
      <c r="AD31" s="24"/>
      <c r="AE31" s="24"/>
    </row>
    <row r="32">
      <c r="B32" s="18" t="s">
        <v>557</v>
      </c>
      <c r="C32" s="70" t="s">
        <v>558</v>
      </c>
      <c r="E32" s="44"/>
      <c r="F32" s="22" t="s">
        <v>14</v>
      </c>
      <c r="G32" s="30" t="str">
        <f>HYPERLINK("https://youtu.be/js8MOfaqZn8?list=PLf8rtzNQgkdDNyWJRPQUfB7PZ3nBUcI4_&amp;t=220","CAM")</f>
        <v>CAM</v>
      </c>
      <c r="H32" s="24"/>
      <c r="I32" s="44"/>
      <c r="J32" s="22" t="s">
        <v>249</v>
      </c>
      <c r="K32" s="24"/>
      <c r="L32" s="24"/>
      <c r="M32" s="44"/>
      <c r="N32" s="22"/>
      <c r="O32" s="24"/>
      <c r="P32" s="24"/>
      <c r="Q32" s="44"/>
      <c r="R32" s="22"/>
      <c r="S32" s="24"/>
      <c r="T32" s="24"/>
      <c r="U32" s="44"/>
      <c r="V32" s="22"/>
      <c r="W32" s="44"/>
      <c r="X32" s="22"/>
      <c r="Y32" s="24"/>
      <c r="Z32" s="24"/>
      <c r="AA32" s="44"/>
      <c r="AB32" s="22"/>
      <c r="AC32" s="24"/>
      <c r="AD32" s="24"/>
      <c r="AE32" s="24"/>
    </row>
    <row r="33">
      <c r="A33" s="41" t="s">
        <v>559</v>
      </c>
      <c r="B33" s="18" t="s">
        <v>560</v>
      </c>
      <c r="C33" s="70" t="s">
        <v>563</v>
      </c>
      <c r="D33" s="22" t="s">
        <v>133</v>
      </c>
      <c r="E33" s="44"/>
      <c r="F33" s="22" t="s">
        <v>14</v>
      </c>
      <c r="G33" s="47" t="str">
        <f>HYPERLINK("https://www.youtube.com/watch?v=4VwgkCvfF0g","SYS")</f>
        <v>SYS</v>
      </c>
      <c r="H33" s="30" t="str">
        <f>HYPERLINK("https://youtu.be/js8MOfaqZn8?list=PLf8rtzNQgkdDNyWJRPQUfB7PZ3nBUcI4_&amp;t=263","CAM")</f>
        <v>CAM</v>
      </c>
      <c r="I33" s="44"/>
      <c r="J33" s="22" t="s">
        <v>145</v>
      </c>
      <c r="K33" s="24"/>
      <c r="L33" s="24"/>
      <c r="M33" s="44"/>
      <c r="N33" s="22"/>
      <c r="O33" s="24"/>
      <c r="P33" s="24"/>
      <c r="Q33" s="44"/>
      <c r="R33" s="22"/>
      <c r="S33" s="24"/>
      <c r="T33" s="24"/>
      <c r="U33" s="44"/>
      <c r="V33" s="22"/>
      <c r="W33" s="44"/>
      <c r="X33" s="22"/>
      <c r="Y33" s="24"/>
      <c r="Z33" s="24"/>
      <c r="AA33" s="44"/>
      <c r="AB33" s="22"/>
      <c r="AC33" s="24"/>
      <c r="AD33" s="24"/>
      <c r="AE33" s="24"/>
    </row>
    <row r="34">
      <c r="B34" s="18" t="s">
        <v>568</v>
      </c>
      <c r="C34" s="70" t="s">
        <v>569</v>
      </c>
      <c r="E34" s="44"/>
      <c r="F34" s="22" t="s">
        <v>14</v>
      </c>
      <c r="G34" s="30" t="str">
        <f>HYPERLINK("https://youtu.be/4VwgkCvfF0g?t=14s","SYS")</f>
        <v>SYS</v>
      </c>
      <c r="H34" s="30" t="str">
        <f>HYPERLINK("https://youtu.be/js8MOfaqZn8?list=PLf8rtzNQgkdDNyWJRPQUfB7PZ3nBUcI4_&amp;t=279","CAM")</f>
        <v>CAM</v>
      </c>
      <c r="I34" s="44"/>
      <c r="J34" s="22" t="s">
        <v>145</v>
      </c>
      <c r="K34" s="24"/>
      <c r="L34" s="24"/>
      <c r="M34" s="44"/>
      <c r="N34" s="22"/>
      <c r="O34" s="24"/>
      <c r="P34" s="24"/>
      <c r="Q34" s="44"/>
      <c r="R34" s="22"/>
      <c r="S34" s="24"/>
      <c r="T34" s="24"/>
      <c r="U34" s="44"/>
      <c r="V34" s="22"/>
      <c r="W34" s="44"/>
      <c r="X34" s="22"/>
      <c r="Y34" s="24"/>
      <c r="Z34" s="24"/>
      <c r="AA34" s="44"/>
      <c r="AB34" s="22"/>
      <c r="AC34" s="24"/>
      <c r="AD34" s="24"/>
      <c r="AE34" s="24"/>
    </row>
    <row r="35">
      <c r="B35" s="18" t="s">
        <v>573</v>
      </c>
      <c r="C35" s="70" t="s">
        <v>574</v>
      </c>
      <c r="E35" s="44"/>
      <c r="F35" s="22" t="s">
        <v>14</v>
      </c>
      <c r="G35" s="30" t="str">
        <f>HYPERLINK("https://youtu.be/4VwgkCvfF0g?t=44s","SYS")</f>
        <v>SYS</v>
      </c>
      <c r="H35" s="30" t="str">
        <f>HYPERLINK("https://youtu.be/js8MOfaqZn8?list=PLf8rtzNQgkdDNyWJRPQUfB7PZ3nBUcI4_&amp;t=309","CAM")</f>
        <v>CAM</v>
      </c>
      <c r="I35" s="44"/>
      <c r="J35" s="22" t="s">
        <v>458</v>
      </c>
      <c r="K35" s="24"/>
      <c r="L35" s="24"/>
      <c r="M35" s="44"/>
      <c r="N35" s="22" t="s">
        <v>318</v>
      </c>
      <c r="O35" s="24"/>
      <c r="P35" s="24"/>
      <c r="Q35" s="44"/>
      <c r="R35" s="22" t="s">
        <v>435</v>
      </c>
      <c r="S35" s="24"/>
      <c r="T35" s="24"/>
      <c r="U35" s="44"/>
      <c r="V35" s="22"/>
      <c r="W35" s="44"/>
      <c r="X35" s="22"/>
      <c r="Y35" s="24"/>
      <c r="Z35" s="24"/>
      <c r="AA35" s="44"/>
      <c r="AB35" s="22"/>
      <c r="AC35" s="24"/>
      <c r="AD35" s="24"/>
      <c r="AE35" s="24"/>
    </row>
    <row r="36">
      <c r="B36" s="18" t="s">
        <v>579</v>
      </c>
      <c r="C36" s="70" t="s">
        <v>580</v>
      </c>
      <c r="E36" s="44"/>
      <c r="F36" s="22" t="s">
        <v>14</v>
      </c>
      <c r="G36" s="30" t="str">
        <f>HYPERLINK("https://youtu.be/4VwgkCvfF0g?t=1m5s","SYS")</f>
        <v>SYS</v>
      </c>
      <c r="H36" s="30" t="str">
        <f>HYPERLINK("https://youtu.be/js8MOfaqZn8?list=PLf8rtzNQgkdDNyWJRPQUfB7PZ3nBUcI4_&amp;t=336","CAM")</f>
        <v>CAM</v>
      </c>
      <c r="I36" s="44"/>
      <c r="J36" s="22" t="s">
        <v>587</v>
      </c>
      <c r="K36" s="24"/>
      <c r="L36" s="24"/>
      <c r="M36" s="44"/>
      <c r="N36" s="22"/>
      <c r="O36" s="24"/>
      <c r="P36" s="24"/>
      <c r="Q36" s="44"/>
      <c r="R36" s="22"/>
      <c r="S36" s="24"/>
      <c r="T36" s="24"/>
      <c r="U36" s="44"/>
      <c r="V36" s="22"/>
      <c r="W36" s="44"/>
      <c r="X36" s="22"/>
      <c r="Y36" s="24"/>
      <c r="Z36" s="24"/>
      <c r="AA36" s="44"/>
      <c r="AB36" s="22"/>
      <c r="AC36" s="24"/>
      <c r="AD36" s="24"/>
      <c r="AE36" s="24"/>
    </row>
    <row r="37">
      <c r="B37" s="18" t="s">
        <v>588</v>
      </c>
      <c r="C37" s="70" t="s">
        <v>589</v>
      </c>
      <c r="E37" s="44"/>
      <c r="F37" s="22" t="s">
        <v>14</v>
      </c>
      <c r="G37" s="30" t="str">
        <f>HYPERLINK("https://youtu.be/4VwgkCvfF0g?t=2m7s","SYS")</f>
        <v>SYS</v>
      </c>
      <c r="H37" s="30" t="str">
        <f>HYPERLINK("https://youtu.be/js8MOfaqZn8?list=PLf8rtzNQgkdDNyWJRPQUfB7PZ3nBUcI4_&amp;t=397","CAM")</f>
        <v>CAM</v>
      </c>
      <c r="I37" s="44"/>
      <c r="J37" s="22" t="s">
        <v>145</v>
      </c>
      <c r="K37" s="24"/>
      <c r="L37" s="24"/>
      <c r="M37" s="44"/>
      <c r="N37" s="22"/>
      <c r="O37" s="24"/>
      <c r="P37" s="24"/>
      <c r="Q37" s="44"/>
      <c r="R37" s="22"/>
      <c r="S37" s="24"/>
      <c r="T37" s="24"/>
      <c r="U37" s="44"/>
      <c r="V37" s="22"/>
      <c r="W37" s="44"/>
      <c r="X37" s="22"/>
      <c r="Y37" s="24"/>
      <c r="Z37" s="24"/>
      <c r="AA37" s="44"/>
      <c r="AB37" s="22"/>
      <c r="AC37" s="24"/>
      <c r="AD37" s="24"/>
      <c r="AE37" s="24"/>
    </row>
    <row r="38">
      <c r="A38" s="41" t="s">
        <v>594</v>
      </c>
      <c r="B38" s="18" t="s">
        <v>595</v>
      </c>
      <c r="C38" s="70" t="s">
        <v>596</v>
      </c>
      <c r="D38" s="22" t="s">
        <v>133</v>
      </c>
      <c r="E38" s="44"/>
      <c r="F38" s="22" t="s">
        <v>14</v>
      </c>
      <c r="G38" s="30" t="str">
        <f>HYPERLINK("https://youtu.be/js8MOfaqZn8?list=PLf8rtzNQgkdDNyWJRPQUfB7PZ3nBUcI4_&amp;t=463","CAM")</f>
        <v>CAM</v>
      </c>
      <c r="H38" s="24"/>
      <c r="I38" s="44"/>
      <c r="J38" s="22" t="s">
        <v>249</v>
      </c>
      <c r="K38" s="30" t="str">
        <f>HYPERLINK("https://www.youtube.com/watch?v=z1ikKxt8Ojs&amp;index=286&amp;list=PLbU6uWaIKemqNvTeRxK-Ay6PRg9iwCKVi&amp;t=0s","HIT")</f>
        <v>HIT</v>
      </c>
      <c r="L38" s="30" t="str">
        <f>HYPERLINK("https://www.youtube.com/watch?v=Ynd59Fzvzwk","XEL")</f>
        <v>XEL</v>
      </c>
      <c r="M38" s="50"/>
      <c r="N38" s="22" t="s">
        <v>318</v>
      </c>
      <c r="O38" s="24"/>
      <c r="P38" s="24"/>
      <c r="Q38" s="44"/>
      <c r="R38" s="22" t="s">
        <v>319</v>
      </c>
      <c r="S38" s="24"/>
      <c r="T38" s="24"/>
      <c r="U38" s="44"/>
      <c r="V38" s="22"/>
      <c r="W38" s="44"/>
      <c r="X38" s="22"/>
      <c r="Y38" s="24"/>
      <c r="Z38" s="24"/>
      <c r="AA38" s="44"/>
      <c r="AB38" s="22"/>
      <c r="AC38" s="24"/>
      <c r="AD38" s="24"/>
      <c r="AE38" s="24"/>
    </row>
    <row r="39">
      <c r="B39" s="18" t="s">
        <v>602</v>
      </c>
      <c r="C39" s="70" t="s">
        <v>603</v>
      </c>
      <c r="E39" s="44"/>
      <c r="F39" s="22" t="s">
        <v>14</v>
      </c>
      <c r="G39" s="30" t="str">
        <f>HYPERLINK("https://youtu.be/js8MOfaqZn8?list=PLf8rtzNQgkdDNyWJRPQUfB7PZ3nBUcI4_&amp;t=484","CAM")</f>
        <v>CAM</v>
      </c>
      <c r="H39" s="24"/>
      <c r="I39" s="44"/>
      <c r="J39" s="22" t="s">
        <v>249</v>
      </c>
      <c r="K39" s="24"/>
      <c r="L39" s="24"/>
      <c r="M39" s="44"/>
      <c r="N39" s="22"/>
      <c r="O39" s="24"/>
      <c r="P39" s="24"/>
      <c r="Q39" s="44"/>
      <c r="R39" s="22"/>
      <c r="S39" s="24"/>
      <c r="T39" s="24"/>
      <c r="U39" s="44"/>
      <c r="V39" s="22"/>
      <c r="W39" s="44"/>
      <c r="X39" s="22"/>
      <c r="Y39" s="24"/>
      <c r="Z39" s="24"/>
      <c r="AA39" s="44"/>
      <c r="AB39" s="22"/>
      <c r="AC39" s="24"/>
      <c r="AD39" s="24"/>
      <c r="AE39" s="24"/>
    </row>
    <row r="40">
      <c r="B40" s="18" t="s">
        <v>611</v>
      </c>
      <c r="C40" s="70" t="s">
        <v>612</v>
      </c>
      <c r="E40" s="44"/>
      <c r="F40" s="22" t="s">
        <v>14</v>
      </c>
      <c r="G40" s="30" t="str">
        <f>HYPERLINK("https://youtu.be/js8MOfaqZn8?list=PLf8rtzNQgkdDNyWJRPQUfB7PZ3nBUcI4_&amp;t=555","CAM")</f>
        <v>CAM</v>
      </c>
      <c r="H40" s="24"/>
      <c r="I40" s="44"/>
      <c r="J40" s="22" t="s">
        <v>249</v>
      </c>
      <c r="K40" s="24"/>
      <c r="L40" s="24"/>
      <c r="M40" s="44"/>
      <c r="N40" s="22"/>
      <c r="O40" s="24"/>
      <c r="P40" s="24"/>
      <c r="Q40" s="44"/>
      <c r="R40" s="22"/>
      <c r="S40" s="24"/>
      <c r="T40" s="24"/>
      <c r="U40" s="44"/>
      <c r="V40" s="22"/>
      <c r="W40" s="44"/>
      <c r="X40" s="22"/>
      <c r="Y40" s="24"/>
      <c r="Z40" s="24"/>
      <c r="AA40" s="44"/>
      <c r="AB40" s="22"/>
      <c r="AC40" s="24"/>
      <c r="AD40" s="24"/>
      <c r="AE40" s="24"/>
    </row>
    <row r="41">
      <c r="B41" s="18" t="s">
        <v>615</v>
      </c>
      <c r="C41" s="70" t="s">
        <v>616</v>
      </c>
      <c r="E41" s="44"/>
      <c r="F41" s="22" t="s">
        <v>14</v>
      </c>
      <c r="G41" s="30" t="str">
        <f>HYPERLINK("https://youtu.be/js8MOfaqZn8?list=PLf8rtzNQgkdDNyWJRPQUfB7PZ3nBUcI4_&amp;t=597","CAM")</f>
        <v>CAM</v>
      </c>
      <c r="H41" s="24"/>
      <c r="I41" s="44"/>
      <c r="J41" s="22" t="s">
        <v>145</v>
      </c>
      <c r="K41" s="24"/>
      <c r="L41" s="24"/>
      <c r="M41" s="44"/>
      <c r="N41" s="22"/>
      <c r="O41" s="24"/>
      <c r="P41" s="24"/>
      <c r="Q41" s="44"/>
      <c r="R41" s="22"/>
      <c r="S41" s="24"/>
      <c r="T41" s="24"/>
      <c r="U41" s="44"/>
      <c r="V41" s="22"/>
      <c r="W41" s="44"/>
      <c r="X41" s="22"/>
      <c r="Y41" s="24"/>
      <c r="Z41" s="24"/>
      <c r="AA41" s="44"/>
      <c r="AB41" s="22"/>
      <c r="AC41" s="24"/>
      <c r="AD41" s="24"/>
      <c r="AE41" s="24"/>
    </row>
    <row r="42">
      <c r="B42" s="18" t="s">
        <v>620</v>
      </c>
      <c r="C42" s="70" t="s">
        <v>621</v>
      </c>
      <c r="E42" s="44"/>
      <c r="F42" s="22" t="s">
        <v>14</v>
      </c>
      <c r="G42" s="30" t="str">
        <f>HYPERLINK("https://youtu.be/js8MOfaqZn8?list=PLf8rtzNQgkdDNyWJRPQUfB7PZ3nBUcI4_&amp;t=713","CAM")</f>
        <v>CAM</v>
      </c>
      <c r="H42" s="24"/>
      <c r="I42" s="44"/>
      <c r="J42" s="22" t="s">
        <v>249</v>
      </c>
      <c r="K42" s="24"/>
      <c r="L42" s="24"/>
      <c r="M42" s="44"/>
      <c r="N42" s="22"/>
      <c r="O42" s="24"/>
      <c r="P42" s="24"/>
      <c r="Q42" s="44"/>
      <c r="R42" s="22"/>
      <c r="S42" s="24"/>
      <c r="T42" s="24"/>
      <c r="U42" s="44"/>
      <c r="V42" s="22"/>
      <c r="W42" s="44"/>
      <c r="X42" s="22"/>
      <c r="Y42" s="24"/>
      <c r="Z42" s="24"/>
      <c r="AA42" s="44"/>
      <c r="AB42" s="22"/>
      <c r="AC42" s="24"/>
      <c r="AD42" s="24"/>
      <c r="AE42" s="24"/>
    </row>
    <row r="43">
      <c r="A43" s="41" t="s">
        <v>628</v>
      </c>
      <c r="B43" s="18" t="s">
        <v>629</v>
      </c>
      <c r="C43" s="70" t="s">
        <v>630</v>
      </c>
      <c r="D43" s="22" t="s">
        <v>133</v>
      </c>
      <c r="E43" s="44"/>
      <c r="F43" s="22" t="s">
        <v>14</v>
      </c>
      <c r="G43" s="30" t="str">
        <f>HYPERLINK("https://youtu.be/37Z2MqvRj8U?t=75","CAM")</f>
        <v>CAM</v>
      </c>
      <c r="H43" s="24"/>
      <c r="I43" s="44"/>
      <c r="J43" s="22" t="s">
        <v>249</v>
      </c>
      <c r="K43" s="24"/>
      <c r="L43" s="24"/>
      <c r="M43" s="44"/>
      <c r="N43" s="22"/>
      <c r="O43" s="24"/>
      <c r="P43" s="24"/>
      <c r="Q43" s="44"/>
      <c r="R43" s="22"/>
      <c r="S43" s="24"/>
      <c r="T43" s="24"/>
      <c r="U43" s="44"/>
      <c r="V43" s="22"/>
      <c r="W43" s="44"/>
      <c r="X43" s="22"/>
      <c r="Y43" s="24"/>
      <c r="Z43" s="24"/>
      <c r="AA43" s="44"/>
      <c r="AB43" s="22"/>
      <c r="AC43" s="24"/>
      <c r="AD43" s="24"/>
      <c r="AE43" s="24"/>
    </row>
    <row r="44">
      <c r="B44" s="18" t="s">
        <v>634</v>
      </c>
      <c r="C44" s="70" t="s">
        <v>635</v>
      </c>
      <c r="E44" s="44"/>
      <c r="F44" s="22" t="s">
        <v>14</v>
      </c>
      <c r="G44" s="30" t="str">
        <f>HYPERLINK("https://youtu.be/37Z2MqvRj8U?t=135","CAM")</f>
        <v>CAM</v>
      </c>
      <c r="H44" s="24"/>
      <c r="I44" s="44"/>
      <c r="J44" s="22" t="s">
        <v>145</v>
      </c>
      <c r="K44" s="24"/>
      <c r="L44" s="24"/>
      <c r="M44" s="44"/>
      <c r="N44" s="22" t="s">
        <v>319</v>
      </c>
      <c r="O44" s="24"/>
      <c r="P44" s="24"/>
      <c r="Q44" s="44"/>
      <c r="R44" s="22"/>
      <c r="S44" s="24"/>
      <c r="T44" s="24"/>
      <c r="U44" s="44"/>
      <c r="V44" s="22"/>
      <c r="W44" s="44"/>
      <c r="X44" s="22"/>
      <c r="Y44" s="24"/>
      <c r="Z44" s="24"/>
      <c r="AA44" s="44"/>
      <c r="AB44" s="22"/>
      <c r="AC44" s="24"/>
      <c r="AD44" s="24"/>
      <c r="AE44" s="24"/>
    </row>
    <row r="45">
      <c r="B45" s="18" t="s">
        <v>639</v>
      </c>
      <c r="C45" s="70" t="s">
        <v>641</v>
      </c>
      <c r="E45" s="44"/>
      <c r="F45" s="22" t="s">
        <v>14</v>
      </c>
      <c r="G45" s="30" t="str">
        <f>HYPERLINK("https://youtu.be/37Z2MqvRj8U?t=167","CAM")</f>
        <v>CAM</v>
      </c>
      <c r="H45" s="24"/>
      <c r="I45" s="44"/>
      <c r="J45" s="22" t="s">
        <v>145</v>
      </c>
      <c r="K45" s="24"/>
      <c r="L45" s="24"/>
      <c r="M45" s="44"/>
      <c r="N45" s="22"/>
      <c r="O45" s="24"/>
      <c r="P45" s="24"/>
      <c r="Q45" s="44"/>
      <c r="R45" s="22"/>
      <c r="S45" s="24"/>
      <c r="T45" s="24"/>
      <c r="U45" s="44"/>
      <c r="V45" s="22"/>
      <c r="W45" s="44"/>
      <c r="X45" s="22"/>
      <c r="Y45" s="24"/>
      <c r="Z45" s="24"/>
      <c r="AA45" s="44"/>
      <c r="AB45" s="22"/>
      <c r="AC45" s="24"/>
      <c r="AD45" s="24"/>
      <c r="AE45" s="24"/>
    </row>
    <row r="46">
      <c r="B46" s="18" t="s">
        <v>643</v>
      </c>
      <c r="C46" s="70" t="s">
        <v>645</v>
      </c>
      <c r="E46" s="44"/>
      <c r="F46" s="22" t="s">
        <v>14</v>
      </c>
      <c r="G46" s="30" t="str">
        <f>HYPERLINK("https://youtu.be/37Z2MqvRj8U?t=298","CAM")</f>
        <v>CAM</v>
      </c>
      <c r="H46" s="24"/>
      <c r="I46" s="44"/>
      <c r="J46" s="22" t="s">
        <v>650</v>
      </c>
      <c r="K46" s="24"/>
      <c r="L46" s="24"/>
      <c r="M46" s="44"/>
      <c r="N46" s="22"/>
      <c r="O46" s="24"/>
      <c r="P46" s="24"/>
      <c r="Q46" s="44"/>
      <c r="R46" s="22"/>
      <c r="S46" s="24"/>
      <c r="T46" s="24"/>
      <c r="U46" s="44"/>
      <c r="V46" s="22"/>
      <c r="W46" s="44"/>
      <c r="X46" s="22"/>
      <c r="Y46" s="24"/>
      <c r="Z46" s="24"/>
      <c r="AA46" s="44"/>
      <c r="AB46" s="22"/>
      <c r="AC46" s="24"/>
      <c r="AD46" s="24"/>
      <c r="AE46" s="24"/>
    </row>
    <row r="47">
      <c r="B47" s="18" t="s">
        <v>651</v>
      </c>
      <c r="C47" s="70" t="s">
        <v>652</v>
      </c>
      <c r="E47" s="44"/>
      <c r="F47" s="22" t="s">
        <v>14</v>
      </c>
      <c r="G47" s="30" t="str">
        <f>HYPERLINK("https://youtu.be/37Z2MqvRj8U?t=420","CAM")</f>
        <v>CAM</v>
      </c>
      <c r="H47" s="24"/>
      <c r="I47" s="44"/>
      <c r="J47" s="22" t="s">
        <v>423</v>
      </c>
      <c r="K47" s="24"/>
      <c r="L47" s="24"/>
      <c r="M47" s="44"/>
      <c r="N47" s="22" t="s">
        <v>318</v>
      </c>
      <c r="O47" s="24"/>
      <c r="P47" s="24"/>
      <c r="Q47" s="44"/>
      <c r="R47" s="22"/>
      <c r="S47" s="24"/>
      <c r="T47" s="24"/>
      <c r="U47" s="44"/>
      <c r="V47" s="22"/>
      <c r="W47" s="44"/>
      <c r="X47" s="22"/>
      <c r="Y47" s="24"/>
      <c r="Z47" s="24"/>
      <c r="AA47" s="44"/>
      <c r="AB47" s="22"/>
      <c r="AC47" s="24"/>
      <c r="AD47" s="24"/>
      <c r="AE47" s="24"/>
    </row>
    <row r="48">
      <c r="A48" s="41" t="s">
        <v>657</v>
      </c>
      <c r="B48" s="18" t="s">
        <v>658</v>
      </c>
      <c r="C48" s="70" t="s">
        <v>659</v>
      </c>
      <c r="D48" s="22" t="s">
        <v>133</v>
      </c>
      <c r="E48" s="44"/>
      <c r="F48" s="22" t="s">
        <v>14</v>
      </c>
      <c r="G48" s="30" t="str">
        <f>HYPERLINK("https://youtu.be/37Z2MqvRj8U?t=503","CAM")</f>
        <v>CAM</v>
      </c>
      <c r="H48" s="24"/>
      <c r="I48" s="44"/>
      <c r="J48" s="22" t="s">
        <v>145</v>
      </c>
      <c r="K48" s="24"/>
      <c r="L48" s="24"/>
      <c r="M48" s="44"/>
      <c r="N48" s="22"/>
      <c r="O48" s="24"/>
      <c r="P48" s="24"/>
      <c r="Q48" s="44"/>
      <c r="R48" s="22"/>
      <c r="S48" s="24"/>
      <c r="T48" s="24"/>
      <c r="U48" s="44"/>
      <c r="V48" s="22"/>
      <c r="W48" s="44"/>
      <c r="X48" s="22"/>
      <c r="Y48" s="24"/>
      <c r="Z48" s="24"/>
      <c r="AA48" s="44"/>
      <c r="AB48" s="22"/>
      <c r="AC48" s="24"/>
      <c r="AD48" s="24"/>
      <c r="AE48" s="24"/>
    </row>
    <row r="49">
      <c r="B49" s="18" t="s">
        <v>665</v>
      </c>
      <c r="C49" s="70" t="s">
        <v>666</v>
      </c>
      <c r="E49" s="44"/>
      <c r="F49" s="22" t="s">
        <v>14</v>
      </c>
      <c r="G49" s="30" t="str">
        <f>HYPERLINK("https://youtu.be/37Z2MqvRj8U?t=540","CAM")</f>
        <v>CAM</v>
      </c>
      <c r="H49" s="24"/>
      <c r="I49" s="44"/>
      <c r="J49" s="22" t="s">
        <v>473</v>
      </c>
      <c r="K49" s="30" t="str">
        <f>HYPERLINK("https://www.youtube.com/watch?v=KAZW-ejaIPk","HGB")</f>
        <v>HGB</v>
      </c>
      <c r="L49" s="24"/>
      <c r="M49" s="44"/>
      <c r="N49" s="22" t="s">
        <v>318</v>
      </c>
      <c r="O49" s="24"/>
      <c r="P49" s="24"/>
      <c r="Q49" s="44"/>
      <c r="R49" s="22" t="s">
        <v>452</v>
      </c>
      <c r="S49" s="24"/>
      <c r="T49" s="24"/>
      <c r="U49" s="44"/>
      <c r="V49" s="22" t="s">
        <v>673</v>
      </c>
      <c r="W49" s="44"/>
      <c r="X49" s="22"/>
      <c r="Y49" s="24"/>
      <c r="Z49" s="24"/>
      <c r="AA49" s="44"/>
      <c r="AB49" s="22"/>
      <c r="AC49" s="24"/>
      <c r="AD49" s="24"/>
      <c r="AE49" s="24"/>
    </row>
    <row r="50">
      <c r="B50" s="18" t="s">
        <v>677</v>
      </c>
      <c r="C50" s="70" t="s">
        <v>678</v>
      </c>
      <c r="E50" s="44"/>
      <c r="F50" s="22" t="s">
        <v>14</v>
      </c>
      <c r="G50" s="30" t="str">
        <f>HYPERLINK("https://youtu.be/37Z2MqvRj8U?t=616","CAM")</f>
        <v>CAM</v>
      </c>
      <c r="H50" s="24"/>
      <c r="I50" s="44"/>
      <c r="J50" s="22" t="s">
        <v>458</v>
      </c>
      <c r="K50" s="24"/>
      <c r="L50" s="24"/>
      <c r="M50" s="44"/>
      <c r="N50" s="22" t="s">
        <v>348</v>
      </c>
      <c r="O50" s="24"/>
      <c r="P50" s="24"/>
      <c r="Q50" s="44"/>
      <c r="R50" s="22"/>
      <c r="S50" s="24"/>
      <c r="T50" s="24"/>
      <c r="U50" s="44"/>
      <c r="V50" s="22"/>
      <c r="W50" s="44"/>
      <c r="X50" s="22"/>
      <c r="Y50" s="24"/>
      <c r="Z50" s="24"/>
      <c r="AA50" s="44"/>
      <c r="AB50" s="22"/>
      <c r="AC50" s="24"/>
      <c r="AD50" s="24"/>
      <c r="AE50" s="24"/>
    </row>
    <row r="51">
      <c r="B51" s="18" t="s">
        <v>681</v>
      </c>
      <c r="C51" s="70" t="s">
        <v>682</v>
      </c>
      <c r="E51" s="44"/>
      <c r="F51" s="22" t="s">
        <v>14</v>
      </c>
      <c r="G51" s="30" t="str">
        <f>HYPERLINK("https://youtu.be/37Z2MqvRj8U?t=691","CAM")</f>
        <v>CAM</v>
      </c>
      <c r="H51" s="24"/>
      <c r="I51" s="44"/>
      <c r="J51" s="22" t="s">
        <v>249</v>
      </c>
      <c r="K51" s="24"/>
      <c r="L51" s="24"/>
      <c r="M51" s="44"/>
      <c r="N51" s="22" t="s">
        <v>318</v>
      </c>
      <c r="O51" s="24"/>
      <c r="P51" s="24"/>
      <c r="Q51" s="44"/>
      <c r="R51" s="22" t="s">
        <v>319</v>
      </c>
      <c r="S51" s="24"/>
      <c r="T51" s="24"/>
      <c r="U51" s="44"/>
      <c r="V51" s="22"/>
      <c r="W51" s="44"/>
      <c r="X51" s="22"/>
      <c r="Y51" s="24"/>
      <c r="Z51" s="24"/>
      <c r="AA51" s="44"/>
      <c r="AB51" s="22"/>
      <c r="AC51" s="24"/>
      <c r="AD51" s="24"/>
      <c r="AE51" s="24"/>
    </row>
    <row r="52">
      <c r="B52" s="18" t="s">
        <v>688</v>
      </c>
      <c r="C52" s="70" t="s">
        <v>689</v>
      </c>
      <c r="E52" s="44"/>
      <c r="F52" s="22" t="s">
        <v>14</v>
      </c>
      <c r="G52" s="30" t="str">
        <f>HYPERLINK("https://youtu.be/37Z2MqvRj8U?t=1091","CAM")</f>
        <v>CAM</v>
      </c>
      <c r="H52" s="24"/>
      <c r="I52" s="44"/>
      <c r="J52" s="22" t="s">
        <v>499</v>
      </c>
      <c r="K52" s="24"/>
      <c r="L52" s="24"/>
      <c r="M52" s="44"/>
      <c r="N52" s="22"/>
      <c r="O52" s="24"/>
      <c r="P52" s="24"/>
      <c r="Q52" s="44"/>
      <c r="R52" s="22"/>
      <c r="S52" s="24"/>
      <c r="T52" s="24"/>
      <c r="U52" s="44"/>
      <c r="V52" s="22"/>
      <c r="W52" s="44"/>
      <c r="X52" s="22"/>
      <c r="Y52" s="24"/>
      <c r="Z52" s="24"/>
      <c r="AA52" s="44"/>
      <c r="AB52" s="22"/>
      <c r="AC52" s="24"/>
      <c r="AD52" s="24"/>
      <c r="AE52" s="24"/>
    </row>
    <row r="53">
      <c r="A53" s="41" t="s">
        <v>696</v>
      </c>
      <c r="B53" s="18" t="s">
        <v>697</v>
      </c>
      <c r="C53" s="70" t="s">
        <v>698</v>
      </c>
      <c r="D53" s="22" t="s">
        <v>133</v>
      </c>
      <c r="E53" s="44"/>
      <c r="F53" s="22" t="s">
        <v>14</v>
      </c>
      <c r="G53" s="24"/>
      <c r="H53" s="24"/>
      <c r="I53" s="44"/>
      <c r="J53" s="22" t="s">
        <v>699</v>
      </c>
      <c r="K53" s="30" t="str">
        <f>HYPERLINK("https://www.youtube.com/watch?v=FZTwZzljVK4&amp;t=0s&amp;list=PLbU6uWaIKemqNvTeRxK-Ay6PRg9iwCKVi&amp;index=68","HIT")</f>
        <v>HIT</v>
      </c>
      <c r="L53" s="52"/>
      <c r="M53" s="50"/>
      <c r="N53" s="22"/>
      <c r="O53" s="24"/>
      <c r="P53" s="24"/>
      <c r="Q53" s="44"/>
      <c r="R53" s="22"/>
      <c r="S53" s="24"/>
      <c r="T53" s="24"/>
      <c r="U53" s="44"/>
      <c r="V53" s="22"/>
      <c r="W53" s="44"/>
      <c r="X53" s="22"/>
      <c r="Y53" s="24"/>
      <c r="Z53" s="24"/>
      <c r="AA53" s="44"/>
      <c r="AB53" s="22"/>
      <c r="AC53" s="24"/>
      <c r="AD53" s="24"/>
      <c r="AE53" s="24"/>
    </row>
    <row r="54">
      <c r="B54" s="18" t="s">
        <v>702</v>
      </c>
      <c r="C54" s="70" t="s">
        <v>703</v>
      </c>
      <c r="E54" s="44"/>
      <c r="F54" s="22" t="s">
        <v>14</v>
      </c>
      <c r="G54" s="24"/>
      <c r="H54" s="24"/>
      <c r="I54" s="44"/>
      <c r="J54" s="22" t="s">
        <v>249</v>
      </c>
      <c r="K54" s="24"/>
      <c r="L54" s="24"/>
      <c r="M54" s="44"/>
      <c r="N54" s="22"/>
      <c r="O54" s="24"/>
      <c r="P54" s="24"/>
      <c r="Q54" s="44"/>
      <c r="R54" s="22"/>
      <c r="S54" s="24"/>
      <c r="T54" s="24"/>
      <c r="U54" s="44"/>
      <c r="V54" s="22"/>
      <c r="W54" s="44"/>
      <c r="X54" s="22"/>
      <c r="Y54" s="24"/>
      <c r="Z54" s="24"/>
      <c r="AA54" s="44"/>
      <c r="AB54" s="22"/>
      <c r="AC54" s="24"/>
      <c r="AD54" s="24"/>
      <c r="AE54" s="24"/>
    </row>
    <row r="55">
      <c r="B55" s="18" t="s">
        <v>705</v>
      </c>
      <c r="C55" s="70" t="s">
        <v>708</v>
      </c>
      <c r="E55" s="44"/>
      <c r="F55" s="22" t="s">
        <v>14</v>
      </c>
      <c r="G55" s="24"/>
      <c r="H55" s="24"/>
      <c r="I55" s="44"/>
      <c r="J55" s="22" t="s">
        <v>145</v>
      </c>
      <c r="K55" s="24"/>
      <c r="L55" s="24"/>
      <c r="M55" s="44"/>
      <c r="N55" s="22"/>
      <c r="O55" s="24"/>
      <c r="P55" s="24"/>
      <c r="Q55" s="44"/>
      <c r="R55" s="22"/>
      <c r="S55" s="24"/>
      <c r="T55" s="24"/>
      <c r="U55" s="44"/>
      <c r="V55" s="22"/>
      <c r="W55" s="44"/>
      <c r="X55" s="22"/>
      <c r="Y55" s="24"/>
      <c r="Z55" s="24"/>
      <c r="AA55" s="44"/>
      <c r="AB55" s="22"/>
      <c r="AC55" s="24"/>
      <c r="AD55" s="24"/>
      <c r="AE55" s="24"/>
    </row>
    <row r="56">
      <c r="B56" s="18" t="s">
        <v>711</v>
      </c>
      <c r="C56" s="70" t="s">
        <v>712</v>
      </c>
      <c r="E56" s="44"/>
      <c r="F56" s="22" t="s">
        <v>14</v>
      </c>
      <c r="G56" s="24"/>
      <c r="H56" s="24"/>
      <c r="I56" s="44"/>
      <c r="J56" s="22" t="s">
        <v>145</v>
      </c>
      <c r="K56" s="24"/>
      <c r="L56" s="24"/>
      <c r="M56" s="44"/>
      <c r="N56" s="22"/>
      <c r="O56" s="24"/>
      <c r="P56" s="24"/>
      <c r="Q56" s="44"/>
      <c r="R56" s="22"/>
      <c r="S56" s="24"/>
      <c r="T56" s="24"/>
      <c r="U56" s="44"/>
      <c r="V56" s="22"/>
      <c r="W56" s="44"/>
      <c r="X56" s="22"/>
      <c r="Y56" s="24"/>
      <c r="Z56" s="24"/>
      <c r="AA56" s="44"/>
      <c r="AB56" s="22"/>
      <c r="AC56" s="24"/>
      <c r="AD56" s="24"/>
      <c r="AE56" s="24"/>
    </row>
    <row r="57">
      <c r="B57" s="18" t="s">
        <v>713</v>
      </c>
      <c r="C57" s="70" t="s">
        <v>714</v>
      </c>
      <c r="E57" s="44"/>
      <c r="F57" s="22" t="s">
        <v>14</v>
      </c>
      <c r="G57" s="24"/>
      <c r="H57" s="24"/>
      <c r="I57" s="44"/>
      <c r="J57" s="22" t="s">
        <v>494</v>
      </c>
      <c r="K57" s="24"/>
      <c r="L57" s="24"/>
      <c r="M57" s="44"/>
      <c r="N57" s="22" t="s">
        <v>348</v>
      </c>
      <c r="O57" s="24"/>
      <c r="P57" s="24"/>
      <c r="Q57" s="44"/>
      <c r="R57" s="22" t="s">
        <v>487</v>
      </c>
      <c r="S57" s="24"/>
      <c r="T57" s="24"/>
      <c r="U57" s="44"/>
      <c r="V57" s="22"/>
      <c r="W57" s="44"/>
      <c r="X57" s="22"/>
      <c r="Y57" s="24"/>
      <c r="Z57" s="24"/>
      <c r="AA57" s="44"/>
      <c r="AB57" s="22"/>
      <c r="AC57" s="24"/>
      <c r="AD57" s="24"/>
      <c r="AE57" s="24"/>
    </row>
    <row r="58">
      <c r="A58" s="41" t="s">
        <v>716</v>
      </c>
      <c r="B58" s="18" t="s">
        <v>719</v>
      </c>
      <c r="C58" s="70" t="s">
        <v>720</v>
      </c>
      <c r="D58" s="22" t="s">
        <v>133</v>
      </c>
      <c r="E58" s="44"/>
      <c r="F58" s="22" t="s">
        <v>14</v>
      </c>
      <c r="G58" s="47" t="str">
        <f>HYPERLINK("https://www.youtube.com/watch?v=MAaPNcdA098","SYS")</f>
        <v>SYS</v>
      </c>
      <c r="H58" s="24"/>
      <c r="I58" s="44"/>
      <c r="J58" s="22" t="s">
        <v>145</v>
      </c>
      <c r="K58" s="24"/>
      <c r="L58" s="24"/>
      <c r="M58" s="44"/>
      <c r="N58" s="22"/>
      <c r="O58" s="24"/>
      <c r="P58" s="24"/>
      <c r="Q58" s="44"/>
      <c r="R58" s="22"/>
      <c r="S58" s="24"/>
      <c r="T58" s="24"/>
      <c r="U58" s="44"/>
      <c r="V58" s="22"/>
      <c r="W58" s="44"/>
      <c r="X58" s="22"/>
      <c r="Y58" s="24"/>
      <c r="Z58" s="24"/>
      <c r="AA58" s="44"/>
      <c r="AB58" s="22"/>
      <c r="AC58" s="24"/>
      <c r="AD58" s="24"/>
      <c r="AE58" s="24"/>
    </row>
    <row r="59">
      <c r="B59" s="18" t="s">
        <v>724</v>
      </c>
      <c r="C59" s="70" t="s">
        <v>725</v>
      </c>
      <c r="E59" s="44"/>
      <c r="F59" s="22" t="s">
        <v>14</v>
      </c>
      <c r="G59" s="30" t="str">
        <f>HYPERLINK("https://youtu.be/MAaPNcdA098?t=16s","SYS")</f>
        <v>SYS</v>
      </c>
      <c r="H59" s="24"/>
      <c r="I59" s="44"/>
      <c r="J59" s="22" t="s">
        <v>249</v>
      </c>
      <c r="K59" s="24"/>
      <c r="L59" s="24"/>
      <c r="M59" s="44"/>
      <c r="N59" s="22" t="s">
        <v>318</v>
      </c>
      <c r="O59" s="24"/>
      <c r="P59" s="24"/>
      <c r="Q59" s="44"/>
      <c r="R59" s="22" t="s">
        <v>319</v>
      </c>
      <c r="S59" s="24"/>
      <c r="T59" s="24"/>
      <c r="U59" s="44"/>
      <c r="V59" s="22"/>
      <c r="W59" s="44"/>
      <c r="X59" s="22"/>
      <c r="Y59" s="24"/>
      <c r="Z59" s="24"/>
      <c r="AA59" s="44"/>
      <c r="AB59" s="22"/>
      <c r="AC59" s="24"/>
      <c r="AD59" s="24"/>
      <c r="AE59" s="24"/>
    </row>
    <row r="60">
      <c r="B60" s="18" t="s">
        <v>730</v>
      </c>
      <c r="C60" s="70" t="s">
        <v>731</v>
      </c>
      <c r="E60" s="44"/>
      <c r="F60" s="22" t="s">
        <v>14</v>
      </c>
      <c r="G60" s="30" t="str">
        <f>HYPERLINK("https://youtu.be/MAaPNcdA098?t=1m15s","SYS")</f>
        <v>SYS</v>
      </c>
      <c r="H60" s="24"/>
      <c r="I60" s="44"/>
      <c r="J60" s="22" t="s">
        <v>212</v>
      </c>
      <c r="K60" s="24"/>
      <c r="L60" s="24"/>
      <c r="M60" s="44"/>
      <c r="N60" s="22" t="s">
        <v>734</v>
      </c>
      <c r="O60" s="24"/>
      <c r="P60" s="24"/>
      <c r="Q60" s="44"/>
      <c r="R60" s="22"/>
      <c r="S60" s="24"/>
      <c r="T60" s="24"/>
      <c r="U60" s="44"/>
      <c r="V60" s="22"/>
      <c r="W60" s="44"/>
      <c r="X60" s="22"/>
      <c r="Y60" s="24"/>
      <c r="Z60" s="24"/>
      <c r="AA60" s="44"/>
      <c r="AB60" s="22"/>
      <c r="AC60" s="24"/>
      <c r="AD60" s="24"/>
      <c r="AE60" s="24"/>
    </row>
    <row r="61">
      <c r="B61" s="18" t="s">
        <v>736</v>
      </c>
      <c r="C61" s="70" t="s">
        <v>737</v>
      </c>
      <c r="E61" s="44"/>
      <c r="F61" s="22" t="s">
        <v>14</v>
      </c>
      <c r="G61" s="30" t="str">
        <f>HYPERLINK("https://youtu.be/MAaPNcdA098?t=1m32s","SYS")</f>
        <v>SYS</v>
      </c>
      <c r="H61" s="24"/>
      <c r="I61" s="44"/>
      <c r="J61" s="22" t="s">
        <v>249</v>
      </c>
      <c r="K61" s="30" t="str">
        <f>HYPERLINK("https://www.youtube.com/watch?v=U7JJGi8GoSU","HGB")</f>
        <v>HGB</v>
      </c>
      <c r="L61" s="24"/>
      <c r="M61" s="44"/>
      <c r="N61" s="22"/>
      <c r="O61" s="24"/>
      <c r="P61" s="24"/>
      <c r="Q61" s="44"/>
      <c r="R61" s="22"/>
      <c r="S61" s="24"/>
      <c r="T61" s="24"/>
      <c r="U61" s="44"/>
      <c r="V61" s="22"/>
      <c r="W61" s="44"/>
      <c r="X61" s="22"/>
      <c r="Y61" s="24"/>
      <c r="Z61" s="24"/>
      <c r="AA61" s="44"/>
      <c r="AB61" s="22"/>
      <c r="AC61" s="24"/>
      <c r="AD61" s="24"/>
      <c r="AE61" s="24"/>
    </row>
    <row r="62">
      <c r="B62" s="18" t="s">
        <v>746</v>
      </c>
      <c r="C62" s="70" t="s">
        <v>747</v>
      </c>
      <c r="E62" s="44"/>
      <c r="F62" s="22" t="s">
        <v>14</v>
      </c>
      <c r="G62" s="30" t="str">
        <f>HYPERLINK("https://youtu.be/MAaPNcdA098?t=2m27s","SYS")</f>
        <v>SYS</v>
      </c>
      <c r="H62" s="24"/>
      <c r="I62" s="44"/>
      <c r="J62" s="22" t="s">
        <v>249</v>
      </c>
      <c r="K62" s="24"/>
      <c r="L62" s="24"/>
      <c r="M62" s="44"/>
      <c r="N62" s="22"/>
      <c r="O62" s="24"/>
      <c r="P62" s="24"/>
      <c r="Q62" s="44"/>
      <c r="R62" s="22"/>
      <c r="S62" s="24"/>
      <c r="T62" s="24"/>
      <c r="U62" s="44"/>
      <c r="V62" s="22"/>
      <c r="W62" s="44"/>
      <c r="X62" s="22"/>
      <c r="Y62" s="24"/>
      <c r="Z62" s="24"/>
      <c r="AA62" s="44"/>
      <c r="AB62" s="22"/>
      <c r="AC62" s="24"/>
      <c r="AD62" s="24"/>
      <c r="AE62" s="24"/>
    </row>
    <row r="63">
      <c r="A63" s="41" t="s">
        <v>750</v>
      </c>
      <c r="B63" s="18" t="s">
        <v>751</v>
      </c>
      <c r="C63" s="70" t="s">
        <v>752</v>
      </c>
      <c r="D63" s="22" t="s">
        <v>133</v>
      </c>
      <c r="E63" s="44"/>
      <c r="F63" s="22" t="s">
        <v>14</v>
      </c>
      <c r="G63" s="24"/>
      <c r="H63" s="24"/>
      <c r="I63" s="44"/>
      <c r="J63" s="22" t="s">
        <v>145</v>
      </c>
      <c r="K63" s="24"/>
      <c r="L63" s="24"/>
      <c r="M63" s="44"/>
      <c r="N63" s="22"/>
      <c r="O63" s="24"/>
      <c r="P63" s="24"/>
      <c r="Q63" s="44"/>
      <c r="R63" s="22"/>
      <c r="S63" s="24"/>
      <c r="T63" s="24"/>
      <c r="U63" s="44"/>
      <c r="V63" s="22"/>
      <c r="W63" s="44"/>
      <c r="X63" s="22"/>
      <c r="Y63" s="24"/>
      <c r="Z63" s="24"/>
      <c r="AA63" s="44"/>
      <c r="AB63" s="22"/>
      <c r="AC63" s="24"/>
      <c r="AD63" s="24"/>
      <c r="AE63" s="24"/>
    </row>
    <row r="64">
      <c r="B64" s="18" t="s">
        <v>756</v>
      </c>
      <c r="C64" s="70" t="s">
        <v>757</v>
      </c>
      <c r="E64" s="44"/>
      <c r="F64" s="22" t="s">
        <v>14</v>
      </c>
      <c r="G64" s="24"/>
      <c r="H64" s="24"/>
      <c r="I64" s="44"/>
      <c r="J64" s="22" t="s">
        <v>212</v>
      </c>
      <c r="K64" s="24"/>
      <c r="L64" s="24"/>
      <c r="M64" s="44"/>
      <c r="N64" s="22"/>
      <c r="O64" s="24"/>
      <c r="P64" s="24"/>
      <c r="Q64" s="44"/>
      <c r="R64" s="22"/>
      <c r="S64" s="24"/>
      <c r="T64" s="24"/>
      <c r="U64" s="44"/>
      <c r="V64" s="22"/>
      <c r="W64" s="44"/>
      <c r="X64" s="22"/>
      <c r="Y64" s="24"/>
      <c r="Z64" s="24"/>
      <c r="AA64" s="44"/>
      <c r="AB64" s="22"/>
      <c r="AC64" s="24"/>
      <c r="AD64" s="24"/>
      <c r="AE64" s="24"/>
    </row>
    <row r="65">
      <c r="B65" s="18" t="s">
        <v>761</v>
      </c>
      <c r="C65" s="70" t="s">
        <v>762</v>
      </c>
      <c r="E65" s="44"/>
      <c r="F65" s="22" t="s">
        <v>14</v>
      </c>
      <c r="G65" s="24"/>
      <c r="H65" s="24"/>
      <c r="I65" s="44"/>
      <c r="J65" s="22" t="s">
        <v>145</v>
      </c>
      <c r="K65" s="30" t="str">
        <f>HYPERLINK("https://www.youtube.com/watch?v=VBl-RZ6QkSc","HGB")</f>
        <v>HGB</v>
      </c>
      <c r="L65" s="24"/>
      <c r="M65" s="44"/>
      <c r="N65" s="22"/>
      <c r="O65" s="24"/>
      <c r="P65" s="24"/>
      <c r="Q65" s="44"/>
      <c r="R65" s="22"/>
      <c r="S65" s="24"/>
      <c r="T65" s="24"/>
      <c r="U65" s="44"/>
      <c r="V65" s="22"/>
      <c r="W65" s="44"/>
      <c r="X65" s="22"/>
      <c r="Y65" s="24"/>
      <c r="Z65" s="24"/>
      <c r="AA65" s="44"/>
      <c r="AB65" s="22"/>
      <c r="AC65" s="24"/>
      <c r="AD65" s="24"/>
      <c r="AE65" s="24"/>
    </row>
    <row r="66">
      <c r="B66" s="18" t="s">
        <v>766</v>
      </c>
      <c r="C66" s="70" t="s">
        <v>767</v>
      </c>
      <c r="E66" s="44"/>
      <c r="F66" s="22" t="s">
        <v>14</v>
      </c>
      <c r="G66" s="24"/>
      <c r="H66" s="24"/>
      <c r="I66" s="44"/>
      <c r="J66" s="22" t="s">
        <v>212</v>
      </c>
      <c r="K66" s="24"/>
      <c r="L66" s="24"/>
      <c r="M66" s="44"/>
      <c r="N66" s="22"/>
      <c r="O66" s="24"/>
      <c r="P66" s="24"/>
      <c r="Q66" s="44"/>
      <c r="R66" s="22"/>
      <c r="S66" s="24"/>
      <c r="T66" s="24"/>
      <c r="U66" s="44"/>
      <c r="V66" s="22"/>
      <c r="W66" s="44"/>
      <c r="X66" s="22"/>
      <c r="Y66" s="24"/>
      <c r="Z66" s="24"/>
      <c r="AA66" s="44"/>
      <c r="AB66" s="22"/>
      <c r="AC66" s="24"/>
      <c r="AD66" s="24"/>
      <c r="AE66" s="24"/>
    </row>
    <row r="67">
      <c r="B67" s="18" t="s">
        <v>769</v>
      </c>
      <c r="C67" s="70" t="s">
        <v>771</v>
      </c>
      <c r="E67" s="44"/>
      <c r="F67" s="22" t="s">
        <v>14</v>
      </c>
      <c r="G67" s="24"/>
      <c r="H67" s="24"/>
      <c r="I67" s="44"/>
      <c r="J67" s="22" t="s">
        <v>212</v>
      </c>
      <c r="K67" s="24"/>
      <c r="L67" s="24"/>
      <c r="M67" s="44"/>
      <c r="N67" s="22"/>
      <c r="O67" s="24"/>
      <c r="P67" s="24"/>
      <c r="Q67" s="44"/>
      <c r="R67" s="22"/>
      <c r="S67" s="24"/>
      <c r="T67" s="24"/>
      <c r="U67" s="44"/>
      <c r="V67" s="22"/>
      <c r="W67" s="44"/>
      <c r="X67" s="22"/>
      <c r="Y67" s="24"/>
      <c r="Z67" s="24"/>
      <c r="AA67" s="44"/>
      <c r="AB67" s="22"/>
      <c r="AC67" s="24"/>
      <c r="AD67" s="24"/>
      <c r="AE67" s="24"/>
    </row>
    <row r="68">
      <c r="A68" s="41" t="s">
        <v>772</v>
      </c>
      <c r="B68" s="18" t="s">
        <v>773</v>
      </c>
      <c r="C68" s="70" t="s">
        <v>774</v>
      </c>
      <c r="D68" s="22" t="s">
        <v>133</v>
      </c>
      <c r="E68" s="44"/>
      <c r="F68" s="22" t="s">
        <v>14</v>
      </c>
      <c r="G68" s="24"/>
      <c r="H68" s="24"/>
      <c r="I68" s="44"/>
      <c r="J68" s="22" t="s">
        <v>145</v>
      </c>
      <c r="K68" s="30" t="str">
        <f>HYPERLINK("https://www.youtube.com/watch?v=SawQeF3VLFo","XEL")</f>
        <v>XEL</v>
      </c>
      <c r="L68" s="24"/>
      <c r="M68" s="50"/>
      <c r="N68" s="22"/>
      <c r="O68" s="24"/>
      <c r="P68" s="24"/>
      <c r="Q68" s="44"/>
      <c r="R68" s="22"/>
      <c r="S68" s="24"/>
      <c r="T68" s="24"/>
      <c r="U68" s="44"/>
      <c r="V68" s="22"/>
      <c r="W68" s="44"/>
      <c r="X68" s="22"/>
      <c r="Y68" s="24"/>
      <c r="Z68" s="24"/>
      <c r="AA68" s="44"/>
      <c r="AB68" s="22"/>
      <c r="AC68" s="24"/>
      <c r="AD68" s="24"/>
      <c r="AE68" s="24"/>
    </row>
    <row r="69">
      <c r="B69" s="18" t="s">
        <v>780</v>
      </c>
      <c r="C69" s="70" t="s">
        <v>782</v>
      </c>
      <c r="E69" s="44"/>
      <c r="F69" s="22" t="s">
        <v>14</v>
      </c>
      <c r="G69" s="24"/>
      <c r="H69" s="24"/>
      <c r="I69" s="44"/>
      <c r="J69" s="22" t="s">
        <v>473</v>
      </c>
      <c r="K69" s="24"/>
      <c r="L69" s="24"/>
      <c r="M69" s="44"/>
      <c r="N69" s="22"/>
      <c r="O69" s="24"/>
      <c r="P69" s="24"/>
      <c r="Q69" s="44"/>
      <c r="R69" s="22"/>
      <c r="S69" s="24"/>
      <c r="T69" s="24"/>
      <c r="U69" s="44"/>
      <c r="V69" s="22"/>
      <c r="W69" s="44"/>
      <c r="X69" s="22"/>
      <c r="Y69" s="24"/>
      <c r="Z69" s="24"/>
      <c r="AA69" s="44"/>
      <c r="AB69" s="22"/>
      <c r="AC69" s="24"/>
      <c r="AD69" s="24"/>
      <c r="AE69" s="24"/>
    </row>
    <row r="70">
      <c r="B70" s="18" t="s">
        <v>784</v>
      </c>
      <c r="C70" s="70" t="s">
        <v>785</v>
      </c>
      <c r="E70" s="44"/>
      <c r="F70" s="22" t="s">
        <v>14</v>
      </c>
      <c r="G70" s="24"/>
      <c r="H70" s="24"/>
      <c r="I70" s="44"/>
      <c r="J70" s="22" t="s">
        <v>145</v>
      </c>
      <c r="K70" s="24"/>
      <c r="L70" s="24"/>
      <c r="M70" s="44"/>
      <c r="N70" s="22" t="s">
        <v>788</v>
      </c>
      <c r="O70" s="30" t="str">
        <f>HYPERLINK("https://www.youtube.com/watch?v=ZjwTzOyMnrw&amp;index=244&amp;list=PLbU6uWaIKemqNvTeRxK-Ay6PRg9iwCKVi&amp;t=0s","HIT")</f>
        <v>HIT</v>
      </c>
      <c r="P70" s="52"/>
      <c r="Q70" s="50"/>
      <c r="R70" s="22"/>
      <c r="S70" s="24"/>
      <c r="T70" s="24"/>
      <c r="U70" s="44"/>
      <c r="V70" s="22"/>
      <c r="W70" s="44"/>
      <c r="X70" s="22"/>
      <c r="Y70" s="24"/>
      <c r="Z70" s="24"/>
      <c r="AA70" s="44"/>
      <c r="AB70" s="22"/>
      <c r="AC70" s="24"/>
      <c r="AD70" s="24"/>
      <c r="AE70" s="24"/>
    </row>
    <row r="71">
      <c r="B71" s="18" t="s">
        <v>794</v>
      </c>
      <c r="C71" s="70" t="s">
        <v>795</v>
      </c>
      <c r="E71" s="44"/>
      <c r="F71" s="22" t="s">
        <v>14</v>
      </c>
      <c r="G71" s="24"/>
      <c r="H71" s="24"/>
      <c r="I71" s="44"/>
      <c r="J71" s="22" t="s">
        <v>249</v>
      </c>
      <c r="K71" s="24"/>
      <c r="L71" s="24"/>
      <c r="M71" s="44"/>
      <c r="N71" s="22"/>
      <c r="O71" s="24"/>
      <c r="P71" s="24"/>
      <c r="Q71" s="44"/>
      <c r="R71" s="22"/>
      <c r="S71" s="24"/>
      <c r="T71" s="24"/>
      <c r="U71" s="44"/>
      <c r="V71" s="22"/>
      <c r="W71" s="44"/>
      <c r="X71" s="22"/>
      <c r="Y71" s="24"/>
      <c r="Z71" s="24"/>
      <c r="AA71" s="44"/>
      <c r="AB71" s="22"/>
      <c r="AC71" s="24"/>
      <c r="AD71" s="24"/>
      <c r="AE71" s="24"/>
    </row>
    <row r="72">
      <c r="B72" s="18" t="s">
        <v>796</v>
      </c>
      <c r="C72" s="70" t="s">
        <v>797</v>
      </c>
      <c r="E72" s="44"/>
      <c r="F72" s="22" t="s">
        <v>14</v>
      </c>
      <c r="G72" s="24"/>
      <c r="H72" s="24"/>
      <c r="I72" s="44"/>
      <c r="J72" s="22" t="s">
        <v>325</v>
      </c>
      <c r="K72" s="24"/>
      <c r="L72" s="24"/>
      <c r="M72" s="44"/>
      <c r="N72" s="22"/>
      <c r="O72" s="24"/>
      <c r="P72" s="24"/>
      <c r="Q72" s="44"/>
      <c r="R72" s="22"/>
      <c r="S72" s="24"/>
      <c r="T72" s="24"/>
      <c r="U72" s="44"/>
      <c r="V72" s="22"/>
      <c r="W72" s="44"/>
      <c r="X72" s="22"/>
      <c r="Y72" s="24"/>
      <c r="Z72" s="24"/>
      <c r="AA72" s="44"/>
      <c r="AB72" s="22"/>
      <c r="AC72" s="24"/>
      <c r="AD72" s="24"/>
      <c r="AE72" s="24"/>
    </row>
    <row r="73">
      <c r="A73" s="41" t="s">
        <v>800</v>
      </c>
      <c r="B73" s="18" t="s">
        <v>802</v>
      </c>
      <c r="C73" s="70" t="s">
        <v>803</v>
      </c>
      <c r="D73" s="22" t="s">
        <v>133</v>
      </c>
      <c r="E73" s="44"/>
      <c r="F73" s="22" t="s">
        <v>14</v>
      </c>
      <c r="G73" s="24"/>
      <c r="H73" s="24"/>
      <c r="I73" s="44"/>
      <c r="J73" s="22" t="s">
        <v>212</v>
      </c>
      <c r="K73" s="24"/>
      <c r="L73" s="24"/>
      <c r="M73" s="44"/>
      <c r="N73" s="22" t="s">
        <v>307</v>
      </c>
      <c r="O73" s="24"/>
      <c r="P73" s="24"/>
      <c r="Q73" s="44"/>
      <c r="R73" s="22"/>
      <c r="S73" s="24"/>
      <c r="T73" s="24"/>
      <c r="U73" s="44"/>
      <c r="V73" s="22"/>
      <c r="W73" s="44"/>
      <c r="X73" s="22"/>
      <c r="Y73" s="24"/>
      <c r="Z73" s="24"/>
      <c r="AA73" s="44"/>
      <c r="AB73" s="22"/>
      <c r="AC73" s="24"/>
      <c r="AD73" s="24"/>
      <c r="AE73" s="24"/>
    </row>
    <row r="74">
      <c r="B74" s="18" t="s">
        <v>806</v>
      </c>
      <c r="C74" s="70" t="s">
        <v>807</v>
      </c>
      <c r="E74" s="44"/>
      <c r="F74" s="22" t="s">
        <v>14</v>
      </c>
      <c r="G74" s="24"/>
      <c r="H74" s="24"/>
      <c r="I74" s="44"/>
      <c r="J74" s="22" t="s">
        <v>499</v>
      </c>
      <c r="K74" s="30" t="str">
        <f>HYPERLINK("https://www.youtube.com/watch?v=SsKr6zqMZlU","ABA")</f>
        <v>ABA</v>
      </c>
      <c r="L74" s="30" t="str">
        <f>HYPERLINK("https://www.youtube.com/watch?v=tYl-7SdHZLg","HGB")</f>
        <v>HGB</v>
      </c>
      <c r="M74" s="50"/>
      <c r="N74" s="76"/>
      <c r="O74" s="77"/>
      <c r="P74" s="77"/>
      <c r="Q74" s="78"/>
      <c r="R74" s="76"/>
      <c r="S74" s="77"/>
      <c r="T74" s="77"/>
      <c r="U74" s="78"/>
      <c r="V74" s="22"/>
      <c r="W74" s="44"/>
      <c r="X74" s="22"/>
      <c r="Y74" s="24"/>
      <c r="Z74" s="24"/>
      <c r="AA74" s="44"/>
      <c r="AB74" s="22"/>
      <c r="AC74" s="24"/>
      <c r="AD74" s="24"/>
      <c r="AE74" s="24"/>
    </row>
    <row r="75">
      <c r="B75" s="18" t="s">
        <v>821</v>
      </c>
      <c r="C75" s="70" t="s">
        <v>822</v>
      </c>
      <c r="E75" s="44"/>
      <c r="F75" s="22" t="s">
        <v>14</v>
      </c>
      <c r="G75" s="24"/>
      <c r="H75" s="24"/>
      <c r="I75" s="44"/>
      <c r="J75" s="22" t="s">
        <v>335</v>
      </c>
      <c r="K75" s="24"/>
      <c r="L75" s="24"/>
      <c r="M75" s="44"/>
      <c r="N75" s="22"/>
      <c r="O75" s="24"/>
      <c r="P75" s="24"/>
      <c r="Q75" s="44"/>
      <c r="R75" s="22"/>
      <c r="S75" s="24"/>
      <c r="T75" s="24"/>
      <c r="U75" s="44"/>
      <c r="V75" s="22"/>
      <c r="W75" s="44"/>
      <c r="X75" s="22"/>
      <c r="Y75" s="24"/>
      <c r="Z75" s="24"/>
      <c r="AA75" s="44"/>
      <c r="AB75" s="22"/>
      <c r="AC75" s="24"/>
      <c r="AD75" s="24"/>
      <c r="AE75" s="24"/>
    </row>
    <row r="76">
      <c r="B76" s="18" t="s">
        <v>825</v>
      </c>
      <c r="C76" s="70" t="s">
        <v>826</v>
      </c>
      <c r="E76" s="44"/>
      <c r="F76" s="22" t="s">
        <v>14</v>
      </c>
      <c r="G76" s="24"/>
      <c r="H76" s="24"/>
      <c r="I76" s="44"/>
      <c r="J76" s="22" t="s">
        <v>499</v>
      </c>
      <c r="K76" s="24"/>
      <c r="L76" s="24"/>
      <c r="M76" s="44"/>
      <c r="N76" s="22"/>
      <c r="O76" s="24"/>
      <c r="P76" s="24"/>
      <c r="Q76" s="44"/>
      <c r="R76" s="22"/>
      <c r="S76" s="24"/>
      <c r="T76" s="24"/>
      <c r="U76" s="44"/>
      <c r="V76" s="22"/>
      <c r="W76" s="44"/>
      <c r="X76" s="22"/>
      <c r="Y76" s="24"/>
      <c r="Z76" s="24"/>
      <c r="AA76" s="44"/>
      <c r="AB76" s="22"/>
      <c r="AC76" s="24"/>
      <c r="AD76" s="24"/>
      <c r="AE76" s="24"/>
    </row>
    <row r="77">
      <c r="B77" s="18" t="s">
        <v>831</v>
      </c>
      <c r="C77" s="70" t="s">
        <v>832</v>
      </c>
      <c r="E77" s="44"/>
      <c r="F77" s="22" t="s">
        <v>14</v>
      </c>
      <c r="G77" s="24"/>
      <c r="H77" s="24"/>
      <c r="I77" s="44"/>
      <c r="J77" s="22" t="s">
        <v>473</v>
      </c>
      <c r="K77" s="24"/>
      <c r="L77" s="24"/>
      <c r="M77" s="44"/>
      <c r="N77" s="22" t="s">
        <v>437</v>
      </c>
      <c r="O77" s="24"/>
      <c r="P77" s="24"/>
      <c r="Q77" s="44"/>
      <c r="R77" s="22" t="s">
        <v>833</v>
      </c>
      <c r="S77" s="30" t="str">
        <f>HYPERLINK("https://www.youtube.com/watch?v=7iBNDoLsTwU","ABA")</f>
        <v>ABA</v>
      </c>
      <c r="T77" s="30" t="str">
        <f>HYPERLINK("https://www.youtube.com/watch?v=fAOviTNbHQs","XEL")</f>
        <v>XEL</v>
      </c>
      <c r="U77" s="71" t="str">
        <f>HYPERLINK("https://www.youtube.com/watch?v=5_GkV9g0rRI&amp;index=323&amp;list=PLbU6uWaIKemqNvTeRxK-Ay6PRg9iwCKVi&amp;t=0s","HIT")</f>
        <v>HIT</v>
      </c>
      <c r="V77" s="22" t="s">
        <v>452</v>
      </c>
      <c r="W77" s="71" t="str">
        <f>HYPERLINK("https://www.youtube.com/watch?v=aoKJFARSpdE&amp;index=288&amp;list=PLbU6uWaIKemqNvTeRxK-Ay6PRg9iwCKVi&amp;t=0s","HIT")</f>
        <v>HIT</v>
      </c>
      <c r="X77" s="22"/>
      <c r="Y77" s="24"/>
      <c r="Z77" s="24"/>
      <c r="AA77" s="44"/>
      <c r="AB77" s="22"/>
      <c r="AC77" s="24"/>
      <c r="AD77" s="24"/>
      <c r="AE77" s="24"/>
    </row>
    <row r="78">
      <c r="A78" s="41" t="s">
        <v>845</v>
      </c>
      <c r="B78" s="18" t="s">
        <v>846</v>
      </c>
      <c r="C78" s="70" t="s">
        <v>847</v>
      </c>
      <c r="D78" s="22" t="s">
        <v>133</v>
      </c>
      <c r="E78" s="44"/>
      <c r="F78" s="22" t="s">
        <v>14</v>
      </c>
      <c r="G78" s="24"/>
      <c r="H78" s="24"/>
      <c r="I78" s="44"/>
      <c r="J78" s="22" t="s">
        <v>325</v>
      </c>
      <c r="K78" s="24"/>
      <c r="L78" s="24"/>
      <c r="M78" s="44"/>
      <c r="N78" s="22"/>
      <c r="O78" s="24"/>
      <c r="P78" s="24"/>
      <c r="Q78" s="44"/>
      <c r="R78" s="22"/>
      <c r="S78" s="24"/>
      <c r="T78" s="24"/>
      <c r="U78" s="44"/>
      <c r="V78" s="22"/>
      <c r="W78" s="44"/>
      <c r="X78" s="22"/>
      <c r="Y78" s="24"/>
      <c r="Z78" s="24"/>
      <c r="AA78" s="44"/>
      <c r="AB78" s="22"/>
      <c r="AC78" s="24"/>
      <c r="AD78" s="24"/>
      <c r="AE78" s="24"/>
    </row>
    <row r="79">
      <c r="B79" s="18" t="s">
        <v>850</v>
      </c>
      <c r="C79" s="70" t="s">
        <v>851</v>
      </c>
      <c r="E79" s="44"/>
      <c r="F79" s="22" t="s">
        <v>14</v>
      </c>
      <c r="G79" s="24"/>
      <c r="H79" s="24"/>
      <c r="I79" s="44"/>
      <c r="J79" s="22" t="s">
        <v>473</v>
      </c>
      <c r="K79" s="24"/>
      <c r="L79" s="24"/>
      <c r="M79" s="44"/>
      <c r="N79" s="22" t="s">
        <v>453</v>
      </c>
      <c r="O79" s="24"/>
      <c r="P79" s="24"/>
      <c r="Q79" s="44"/>
      <c r="R79" s="22"/>
      <c r="S79" s="24"/>
      <c r="T79" s="24"/>
      <c r="U79" s="44"/>
      <c r="V79" s="22"/>
      <c r="W79" s="44"/>
      <c r="X79" s="22"/>
      <c r="Y79" s="24"/>
      <c r="Z79" s="24"/>
      <c r="AA79" s="44"/>
      <c r="AB79" s="22"/>
      <c r="AC79" s="24"/>
      <c r="AD79" s="24"/>
      <c r="AE79" s="24"/>
    </row>
    <row r="80">
      <c r="B80" s="18" t="s">
        <v>852</v>
      </c>
      <c r="C80" s="70" t="s">
        <v>853</v>
      </c>
      <c r="E80" s="44"/>
      <c r="F80" s="22" t="s">
        <v>14</v>
      </c>
      <c r="G80" s="24"/>
      <c r="H80" s="24"/>
      <c r="I80" s="44"/>
      <c r="J80" s="22" t="s">
        <v>145</v>
      </c>
      <c r="K80" s="24"/>
      <c r="L80" s="24"/>
      <c r="M80" s="44"/>
      <c r="N80" s="22"/>
      <c r="O80" s="24"/>
      <c r="P80" s="24"/>
      <c r="Q80" s="44"/>
      <c r="R80" s="22"/>
      <c r="S80" s="24"/>
      <c r="T80" s="24"/>
      <c r="U80" s="44"/>
      <c r="V80" s="22"/>
      <c r="W80" s="44"/>
      <c r="X80" s="22"/>
      <c r="Y80" s="24"/>
      <c r="Z80" s="24"/>
      <c r="AA80" s="44"/>
      <c r="AB80" s="22"/>
      <c r="AC80" s="24"/>
      <c r="AD80" s="24"/>
      <c r="AE80" s="24"/>
    </row>
    <row r="81">
      <c r="B81" s="18" t="s">
        <v>854</v>
      </c>
      <c r="C81" s="70" t="s">
        <v>855</v>
      </c>
      <c r="E81" s="44"/>
      <c r="F81" s="22" t="s">
        <v>14</v>
      </c>
      <c r="G81" s="24"/>
      <c r="H81" s="24"/>
      <c r="I81" s="44"/>
      <c r="J81" s="22" t="s">
        <v>145</v>
      </c>
      <c r="K81" s="24"/>
      <c r="L81" s="24"/>
      <c r="M81" s="44"/>
      <c r="N81" s="22"/>
      <c r="O81" s="24"/>
      <c r="P81" s="24"/>
      <c r="Q81" s="44"/>
      <c r="R81" s="22"/>
      <c r="S81" s="24"/>
      <c r="T81" s="24"/>
      <c r="U81" s="44"/>
      <c r="V81" s="22"/>
      <c r="W81" s="44"/>
      <c r="X81" s="22"/>
      <c r="Y81" s="24"/>
      <c r="Z81" s="24"/>
      <c r="AA81" s="44"/>
      <c r="AB81" s="22"/>
      <c r="AC81" s="24"/>
      <c r="AD81" s="24"/>
      <c r="AE81" s="24"/>
    </row>
    <row r="82">
      <c r="B82" s="18" t="s">
        <v>859</v>
      </c>
      <c r="C82" s="70" t="s">
        <v>860</v>
      </c>
      <c r="E82" s="44"/>
      <c r="F82" s="22" t="s">
        <v>14</v>
      </c>
      <c r="G82" s="24"/>
      <c r="H82" s="24"/>
      <c r="I82" s="44"/>
      <c r="J82" s="22" t="s">
        <v>249</v>
      </c>
      <c r="K82" s="30" t="str">
        <f>HYPERLINK("https://www.youtube.com/watch?v=a-B4i0140FQ&amp;index=107&amp;list=PLbU6uWaIKemqNvTeRxK-Ay6PRg9iwCKVi&amp;t=0s","HIT")</f>
        <v>HIT</v>
      </c>
      <c r="L82" s="30" t="str">
        <f>HYPERLINK("https://www.youtube.com/watch?v=lGQza2La2UI","HGB")</f>
        <v>HGB</v>
      </c>
      <c r="M82" s="50"/>
      <c r="N82" s="22" t="s">
        <v>307</v>
      </c>
      <c r="O82" s="24"/>
      <c r="P82" s="24"/>
      <c r="Q82" s="44"/>
      <c r="R82" s="22"/>
      <c r="S82" s="24"/>
      <c r="T82" s="24"/>
      <c r="U82" s="44"/>
      <c r="V82" s="22"/>
      <c r="W82" s="44"/>
      <c r="X82" s="22"/>
      <c r="Y82" s="24"/>
      <c r="Z82" s="24"/>
      <c r="AA82" s="44"/>
      <c r="AB82" s="22"/>
      <c r="AC82" s="24"/>
      <c r="AD82" s="24"/>
      <c r="AE82" s="24"/>
    </row>
    <row r="83">
      <c r="A83" s="41" t="s">
        <v>865</v>
      </c>
      <c r="B83" s="18" t="s">
        <v>866</v>
      </c>
      <c r="C83" s="70" t="s">
        <v>868</v>
      </c>
      <c r="D83" s="22" t="s">
        <v>133</v>
      </c>
      <c r="E83" s="44"/>
      <c r="F83" s="22" t="s">
        <v>14</v>
      </c>
      <c r="G83" s="30" t="str">
        <f>HYPERLINK("https://youtu.be/AhWJsw5MB0c","SYS")</f>
        <v>SYS</v>
      </c>
      <c r="H83" s="24"/>
      <c r="I83" s="44"/>
      <c r="J83" s="22" t="s">
        <v>145</v>
      </c>
      <c r="K83" s="30" t="str">
        <f>HYPERLINK("https://www.youtube.com/watch?v=C8luTRr4j00","FNY")</f>
        <v>FNY</v>
      </c>
      <c r="L83" s="24"/>
      <c r="M83" s="44"/>
      <c r="N83" s="22"/>
      <c r="O83" s="24"/>
      <c r="P83" s="24"/>
      <c r="Q83" s="44"/>
      <c r="R83" s="22"/>
      <c r="S83" s="24"/>
      <c r="T83" s="24"/>
      <c r="U83" s="44"/>
      <c r="V83" s="22"/>
      <c r="W83" s="44"/>
      <c r="X83" s="22"/>
      <c r="Y83" s="24"/>
      <c r="Z83" s="24"/>
      <c r="AA83" s="44"/>
      <c r="AB83" s="22"/>
      <c r="AC83" s="24"/>
      <c r="AD83" s="24"/>
      <c r="AE83" s="24"/>
    </row>
    <row r="84">
      <c r="B84" s="18" t="s">
        <v>874</v>
      </c>
      <c r="C84" s="70" t="s">
        <v>875</v>
      </c>
      <c r="E84" s="44"/>
      <c r="F84" s="22" t="s">
        <v>14</v>
      </c>
      <c r="G84" s="30" t="str">
        <f>HYPERLINK("https://youtu.be/AhWJsw5MB0c?t=19s","SYS")</f>
        <v>SYS</v>
      </c>
      <c r="H84" s="24"/>
      <c r="I84" s="44"/>
      <c r="J84" s="22" t="s">
        <v>249</v>
      </c>
      <c r="K84" s="24"/>
      <c r="L84" s="24"/>
      <c r="M84" s="44"/>
      <c r="N84" s="22"/>
      <c r="O84" s="24"/>
      <c r="P84" s="24"/>
      <c r="Q84" s="44"/>
      <c r="R84" s="22"/>
      <c r="S84" s="24"/>
      <c r="T84" s="24"/>
      <c r="U84" s="44"/>
      <c r="V84" s="22"/>
      <c r="W84" s="44"/>
      <c r="X84" s="22"/>
      <c r="Y84" s="24"/>
      <c r="Z84" s="24"/>
      <c r="AA84" s="44"/>
      <c r="AB84" s="22"/>
      <c r="AC84" s="24"/>
      <c r="AD84" s="24"/>
      <c r="AE84" s="24"/>
    </row>
    <row r="85">
      <c r="B85" s="18" t="s">
        <v>882</v>
      </c>
      <c r="C85" s="70" t="s">
        <v>884</v>
      </c>
      <c r="E85" s="44"/>
      <c r="F85" s="22" t="s">
        <v>14</v>
      </c>
      <c r="G85" s="30" t="str">
        <f>HYPERLINK("https://youtu.be/AhWJsw5MB0c?t=1m","SYS")</f>
        <v>SYS</v>
      </c>
      <c r="H85" s="24"/>
      <c r="I85" s="44"/>
      <c r="J85" s="22" t="s">
        <v>145</v>
      </c>
      <c r="K85" s="24"/>
      <c r="L85" s="24"/>
      <c r="M85" s="44"/>
      <c r="N85" s="22"/>
      <c r="O85" s="24"/>
      <c r="P85" s="24"/>
      <c r="Q85" s="44"/>
      <c r="R85" s="22"/>
      <c r="S85" s="24"/>
      <c r="T85" s="24"/>
      <c r="U85" s="44"/>
      <c r="V85" s="22"/>
      <c r="W85" s="44"/>
      <c r="X85" s="22"/>
      <c r="Y85" s="24"/>
      <c r="Z85" s="24"/>
      <c r="AA85" s="44"/>
      <c r="AB85" s="22"/>
      <c r="AC85" s="24"/>
      <c r="AD85" s="24"/>
      <c r="AE85" s="24"/>
    </row>
    <row r="86">
      <c r="B86" s="18" t="s">
        <v>885</v>
      </c>
      <c r="C86" s="70" t="s">
        <v>886</v>
      </c>
      <c r="E86" s="44"/>
      <c r="F86" s="22" t="s">
        <v>14</v>
      </c>
      <c r="G86" s="30" t="str">
        <f>HYPERLINK("https://youtu.be/AhWJsw5MB0c?t=1m28s","SYS")</f>
        <v>SYS</v>
      </c>
      <c r="H86" s="24"/>
      <c r="I86" s="44"/>
      <c r="J86" s="22" t="s">
        <v>145</v>
      </c>
      <c r="K86" s="30" t="str">
        <f>HYPERLINK("https://www.youtube.com/watch?v=g1Ox5fC34yM","XEL")</f>
        <v>XEL</v>
      </c>
      <c r="L86" s="30" t="str">
        <f>HYPERLINK("https://www.youtube.com/watch?v=u8n62rqNjPU","FNY")</f>
        <v>FNY</v>
      </c>
      <c r="M86" s="44"/>
      <c r="N86" s="22"/>
      <c r="O86" s="24"/>
      <c r="P86" s="24"/>
      <c r="Q86" s="44"/>
      <c r="R86" s="22"/>
      <c r="S86" s="24"/>
      <c r="T86" s="24"/>
      <c r="U86" s="44"/>
      <c r="V86" s="22"/>
      <c r="W86" s="44"/>
      <c r="X86" s="22"/>
      <c r="Y86" s="24"/>
      <c r="Z86" s="24"/>
      <c r="AA86" s="44"/>
      <c r="AB86" s="22"/>
      <c r="AC86" s="24"/>
      <c r="AD86" s="24"/>
      <c r="AE86" s="24"/>
    </row>
    <row r="87">
      <c r="B87" s="18" t="s">
        <v>892</v>
      </c>
      <c r="C87" s="70" t="s">
        <v>893</v>
      </c>
      <c r="E87" s="44"/>
      <c r="F87" s="22" t="s">
        <v>14</v>
      </c>
      <c r="G87" s="30" t="str">
        <f>HYPERLINK("https://youtu.be/AhWJsw5MB0c?t=1m53s","SYS")</f>
        <v>SYS</v>
      </c>
      <c r="H87" s="24"/>
      <c r="I87" s="44"/>
      <c r="J87" s="22" t="s">
        <v>145</v>
      </c>
      <c r="K87" s="30" t="str">
        <f>HYPERLINK("https://www.youtube.com/playlist?list=PLbVGARhZL4D0e-ZnHBnZSNho5tpq92taF","Playlist")</f>
        <v>Playlist</v>
      </c>
      <c r="M87" s="50"/>
      <c r="N87" s="22"/>
      <c r="O87" s="24"/>
      <c r="P87" s="24"/>
      <c r="Q87" s="44"/>
      <c r="R87" s="22"/>
      <c r="S87" s="24"/>
      <c r="T87" s="24"/>
      <c r="U87" s="44"/>
      <c r="V87" s="22"/>
      <c r="W87" s="44"/>
      <c r="X87" s="22"/>
      <c r="Y87" s="24"/>
      <c r="Z87" s="24"/>
      <c r="AA87" s="44"/>
      <c r="AB87" s="22"/>
      <c r="AC87" s="24"/>
      <c r="AD87" s="24"/>
      <c r="AE87" s="24"/>
    </row>
    <row r="88">
      <c r="A88" s="41" t="s">
        <v>897</v>
      </c>
      <c r="B88" s="18" t="s">
        <v>898</v>
      </c>
      <c r="C88" s="70" t="s">
        <v>899</v>
      </c>
      <c r="D88" s="22" t="s">
        <v>133</v>
      </c>
      <c r="E88" s="44"/>
      <c r="F88" s="22" t="s">
        <v>14</v>
      </c>
      <c r="G88" s="24"/>
      <c r="H88" s="24"/>
      <c r="I88" s="44"/>
      <c r="J88" s="22" t="s">
        <v>145</v>
      </c>
      <c r="K88" s="24"/>
      <c r="L88" s="24"/>
      <c r="M88" s="44"/>
      <c r="N88" s="22"/>
      <c r="O88" s="24"/>
      <c r="P88" s="24"/>
      <c r="Q88" s="44"/>
      <c r="R88" s="22"/>
      <c r="S88" s="24"/>
      <c r="T88" s="24"/>
      <c r="U88" s="44"/>
      <c r="V88" s="22"/>
      <c r="W88" s="44"/>
      <c r="X88" s="22"/>
      <c r="Y88" s="24"/>
      <c r="Z88" s="24"/>
      <c r="AA88" s="44"/>
      <c r="AB88" s="22"/>
      <c r="AC88" s="24"/>
      <c r="AD88" s="24"/>
      <c r="AE88" s="24"/>
    </row>
    <row r="89">
      <c r="B89" s="18" t="s">
        <v>902</v>
      </c>
      <c r="C89" s="70" t="s">
        <v>903</v>
      </c>
      <c r="E89" s="44"/>
      <c r="F89" s="22" t="s">
        <v>14</v>
      </c>
      <c r="G89" s="24"/>
      <c r="H89" s="24"/>
      <c r="I89" s="44"/>
      <c r="J89" s="22" t="s">
        <v>145</v>
      </c>
      <c r="K89" s="24"/>
      <c r="L89" s="24"/>
      <c r="M89" s="44"/>
      <c r="N89" s="22"/>
      <c r="O89" s="24"/>
      <c r="P89" s="24"/>
      <c r="Q89" s="44"/>
      <c r="R89" s="22"/>
      <c r="S89" s="24"/>
      <c r="T89" s="24"/>
      <c r="U89" s="44"/>
      <c r="V89" s="22"/>
      <c r="W89" s="44"/>
      <c r="X89" s="22"/>
      <c r="Y89" s="24"/>
      <c r="Z89" s="24"/>
      <c r="AA89" s="44"/>
      <c r="AB89" s="22"/>
      <c r="AC89" s="24"/>
      <c r="AD89" s="24"/>
      <c r="AE89" s="24"/>
    </row>
    <row r="90">
      <c r="B90" s="18" t="s">
        <v>905</v>
      </c>
      <c r="C90" s="70" t="s">
        <v>906</v>
      </c>
      <c r="E90" s="44"/>
      <c r="F90" s="22" t="s">
        <v>14</v>
      </c>
      <c r="G90" s="24"/>
      <c r="H90" s="24"/>
      <c r="I90" s="44"/>
      <c r="J90" s="22" t="s">
        <v>249</v>
      </c>
      <c r="K90" s="24"/>
      <c r="L90" s="24"/>
      <c r="M90" s="44"/>
      <c r="N90" s="22" t="s">
        <v>318</v>
      </c>
      <c r="O90" s="24"/>
      <c r="P90" s="24"/>
      <c r="Q90" s="44"/>
      <c r="R90" s="22" t="s">
        <v>319</v>
      </c>
      <c r="S90" s="24"/>
      <c r="T90" s="24"/>
      <c r="U90" s="44"/>
      <c r="V90" s="22"/>
      <c r="W90" s="44"/>
      <c r="X90" s="22"/>
      <c r="Y90" s="24"/>
      <c r="Z90" s="24"/>
      <c r="AA90" s="44"/>
      <c r="AB90" s="22"/>
      <c r="AC90" s="24"/>
      <c r="AD90" s="24"/>
      <c r="AE90" s="24"/>
    </row>
    <row r="91">
      <c r="B91" s="18" t="s">
        <v>907</v>
      </c>
      <c r="C91" s="70" t="s">
        <v>908</v>
      </c>
      <c r="E91" s="44"/>
      <c r="F91" s="22" t="s">
        <v>14</v>
      </c>
      <c r="G91" s="24"/>
      <c r="H91" s="24"/>
      <c r="I91" s="44"/>
      <c r="J91" s="22" t="s">
        <v>249</v>
      </c>
      <c r="K91" s="24"/>
      <c r="L91" s="24"/>
      <c r="M91" s="44"/>
      <c r="N91" s="22" t="s">
        <v>319</v>
      </c>
      <c r="O91" s="24"/>
      <c r="P91" s="24"/>
      <c r="Q91" s="44"/>
      <c r="R91" s="22"/>
      <c r="S91" s="24"/>
      <c r="T91" s="24"/>
      <c r="U91" s="44"/>
      <c r="V91" s="22"/>
      <c r="W91" s="44"/>
      <c r="X91" s="22"/>
      <c r="Y91" s="24"/>
      <c r="Z91" s="24"/>
      <c r="AA91" s="44"/>
      <c r="AB91" s="22"/>
      <c r="AC91" s="24"/>
      <c r="AD91" s="24"/>
      <c r="AE91" s="24"/>
    </row>
    <row r="92">
      <c r="B92" s="18" t="s">
        <v>914</v>
      </c>
      <c r="C92" s="70" t="s">
        <v>915</v>
      </c>
      <c r="E92" s="44"/>
      <c r="F92" s="22" t="s">
        <v>14</v>
      </c>
      <c r="G92" s="24"/>
      <c r="H92" s="24"/>
      <c r="I92" s="44"/>
      <c r="J92" s="22" t="s">
        <v>423</v>
      </c>
      <c r="K92" s="24"/>
      <c r="L92" s="24"/>
      <c r="M92" s="44"/>
      <c r="N92" s="22" t="s">
        <v>354</v>
      </c>
      <c r="O92" s="24"/>
      <c r="P92" s="24"/>
      <c r="Q92" s="44"/>
      <c r="R92" s="22"/>
      <c r="S92" s="24"/>
      <c r="T92" s="24"/>
      <c r="U92" s="44"/>
      <c r="V92" s="22"/>
      <c r="W92" s="44"/>
      <c r="X92" s="22"/>
      <c r="Y92" s="24"/>
      <c r="Z92" s="24"/>
      <c r="AA92" s="44"/>
      <c r="AB92" s="22"/>
      <c r="AC92" s="24"/>
      <c r="AD92" s="24"/>
      <c r="AE92" s="24"/>
    </row>
    <row r="93">
      <c r="A93" s="41" t="s">
        <v>916</v>
      </c>
      <c r="B93" s="18" t="s">
        <v>917</v>
      </c>
      <c r="C93" s="70" t="s">
        <v>918</v>
      </c>
      <c r="D93" s="22" t="s">
        <v>133</v>
      </c>
      <c r="E93" s="44"/>
      <c r="F93" s="22" t="s">
        <v>14</v>
      </c>
      <c r="G93" s="24"/>
      <c r="H93" s="24"/>
      <c r="I93" s="44"/>
      <c r="J93" s="22" t="s">
        <v>335</v>
      </c>
      <c r="K93" s="30" t="str">
        <f>HYPERLINK("https://www.youtube.com/watch?v=T2tBy1O4rl0&amp;index=339&amp;list=PLbU6uWaIKemqNvTeRxK-Ay6PRg9iwCKVi&amp;t=0s","HIT")</f>
        <v>HIT</v>
      </c>
      <c r="L93" s="52"/>
      <c r="M93" s="50"/>
      <c r="N93" s="22"/>
      <c r="O93" s="24"/>
      <c r="P93" s="24"/>
      <c r="Q93" s="44"/>
      <c r="R93" s="22"/>
      <c r="S93" s="24"/>
      <c r="T93" s="24"/>
      <c r="U93" s="44"/>
      <c r="V93" s="22"/>
      <c r="W93" s="44"/>
      <c r="X93" s="22"/>
      <c r="Y93" s="24"/>
      <c r="Z93" s="24"/>
      <c r="AA93" s="44"/>
      <c r="AB93" s="22"/>
      <c r="AC93" s="24"/>
      <c r="AD93" s="24"/>
      <c r="AE93" s="24"/>
    </row>
    <row r="94">
      <c r="B94" s="18" t="s">
        <v>924</v>
      </c>
      <c r="C94" s="70" t="s">
        <v>925</v>
      </c>
      <c r="E94" s="44"/>
      <c r="F94" s="22" t="s">
        <v>14</v>
      </c>
      <c r="G94" s="24"/>
      <c r="H94" s="24"/>
      <c r="I94" s="44"/>
      <c r="J94" s="22" t="s">
        <v>145</v>
      </c>
      <c r="K94" s="24"/>
      <c r="L94" s="24"/>
      <c r="M94" s="44"/>
      <c r="N94" s="22"/>
      <c r="O94" s="24"/>
      <c r="P94" s="24"/>
      <c r="Q94" s="44"/>
      <c r="R94" s="22"/>
      <c r="S94" s="24"/>
      <c r="T94" s="24"/>
      <c r="U94" s="44"/>
      <c r="V94" s="22"/>
      <c r="W94" s="44"/>
      <c r="X94" s="22"/>
      <c r="Y94" s="24"/>
      <c r="Z94" s="24"/>
      <c r="AA94" s="44"/>
      <c r="AB94" s="22"/>
      <c r="AC94" s="24"/>
      <c r="AD94" s="24"/>
      <c r="AE94" s="24"/>
    </row>
    <row r="95">
      <c r="B95" s="18" t="s">
        <v>931</v>
      </c>
      <c r="C95" s="70" t="s">
        <v>932</v>
      </c>
      <c r="E95" s="44"/>
      <c r="F95" s="22" t="s">
        <v>14</v>
      </c>
      <c r="G95" s="24"/>
      <c r="H95" s="24"/>
      <c r="I95" s="44"/>
      <c r="J95" s="22" t="s">
        <v>145</v>
      </c>
      <c r="K95" s="24"/>
      <c r="L95" s="24"/>
      <c r="M95" s="44"/>
      <c r="N95" s="22"/>
      <c r="O95" s="24"/>
      <c r="P95" s="24"/>
      <c r="Q95" s="44"/>
      <c r="R95" s="22"/>
      <c r="S95" s="24"/>
      <c r="T95" s="24"/>
      <c r="U95" s="44"/>
      <c r="V95" s="22"/>
      <c r="W95" s="44"/>
      <c r="X95" s="22"/>
      <c r="Y95" s="24"/>
      <c r="Z95" s="24"/>
      <c r="AA95" s="44"/>
      <c r="AB95" s="22"/>
      <c r="AC95" s="24"/>
      <c r="AD95" s="24"/>
      <c r="AE95" s="24"/>
    </row>
    <row r="96">
      <c r="B96" s="18" t="s">
        <v>933</v>
      </c>
      <c r="C96" s="70" t="s">
        <v>934</v>
      </c>
      <c r="E96" s="44"/>
      <c r="F96" s="22" t="s">
        <v>14</v>
      </c>
      <c r="G96" s="24"/>
      <c r="H96" s="24"/>
      <c r="I96" s="44"/>
      <c r="J96" s="22" t="s">
        <v>145</v>
      </c>
      <c r="K96" s="24"/>
      <c r="L96" s="24"/>
      <c r="M96" s="44"/>
      <c r="N96" s="22"/>
      <c r="O96" s="24"/>
      <c r="P96" s="24"/>
      <c r="Q96" s="44"/>
      <c r="R96" s="22"/>
      <c r="S96" s="24"/>
      <c r="T96" s="24"/>
      <c r="U96" s="44"/>
      <c r="V96" s="22"/>
      <c r="W96" s="44"/>
      <c r="X96" s="22"/>
      <c r="Y96" s="24"/>
      <c r="Z96" s="24"/>
      <c r="AA96" s="44"/>
      <c r="AB96" s="22"/>
      <c r="AC96" s="24"/>
      <c r="AD96" s="24"/>
      <c r="AE96" s="24"/>
    </row>
    <row r="97">
      <c r="B97" s="18" t="s">
        <v>936</v>
      </c>
      <c r="C97" s="70" t="s">
        <v>937</v>
      </c>
      <c r="E97" s="44"/>
      <c r="F97" s="22" t="s">
        <v>14</v>
      </c>
      <c r="G97" s="24"/>
      <c r="H97" s="24"/>
      <c r="I97" s="44"/>
      <c r="J97" s="22" t="s">
        <v>473</v>
      </c>
      <c r="K97" s="24"/>
      <c r="L97" s="24"/>
      <c r="M97" s="44"/>
      <c r="N97" s="22"/>
      <c r="O97" s="24"/>
      <c r="P97" s="24"/>
      <c r="Q97" s="44"/>
      <c r="R97" s="22"/>
      <c r="S97" s="24"/>
      <c r="T97" s="24"/>
      <c r="U97" s="44"/>
      <c r="V97" s="22"/>
      <c r="W97" s="44"/>
      <c r="X97" s="22"/>
      <c r="Y97" s="24"/>
      <c r="Z97" s="24"/>
      <c r="AA97" s="44"/>
      <c r="AB97" s="22"/>
      <c r="AC97" s="24"/>
      <c r="AD97" s="24"/>
      <c r="AE97" s="24"/>
    </row>
    <row r="98">
      <c r="A98" s="41" t="s">
        <v>943</v>
      </c>
      <c r="B98" s="18" t="s">
        <v>944</v>
      </c>
      <c r="C98" s="70" t="s">
        <v>945</v>
      </c>
      <c r="D98" s="22" t="s">
        <v>133</v>
      </c>
      <c r="E98" s="44"/>
      <c r="F98" s="22" t="s">
        <v>14</v>
      </c>
      <c r="G98" s="24"/>
      <c r="H98" s="24"/>
      <c r="I98" s="44"/>
      <c r="J98" s="22" t="s">
        <v>423</v>
      </c>
      <c r="K98" s="24"/>
      <c r="L98" s="24"/>
      <c r="M98" s="44"/>
      <c r="N98" s="22"/>
      <c r="O98" s="24"/>
      <c r="P98" s="24"/>
      <c r="Q98" s="44"/>
      <c r="R98" s="22"/>
      <c r="S98" s="24"/>
      <c r="T98" s="24"/>
      <c r="U98" s="44"/>
      <c r="V98" s="22"/>
      <c r="W98" s="44"/>
      <c r="X98" s="22"/>
      <c r="Y98" s="24"/>
      <c r="Z98" s="24"/>
      <c r="AA98" s="44"/>
      <c r="AB98" s="22"/>
      <c r="AC98" s="24"/>
      <c r="AD98" s="24"/>
      <c r="AE98" s="24"/>
    </row>
    <row r="99">
      <c r="B99" s="18" t="s">
        <v>946</v>
      </c>
      <c r="C99" s="70" t="s">
        <v>947</v>
      </c>
      <c r="E99" s="44"/>
      <c r="F99" s="22" t="s">
        <v>14</v>
      </c>
      <c r="G99" s="24"/>
      <c r="H99" s="24"/>
      <c r="I99" s="44"/>
      <c r="J99" s="22" t="s">
        <v>486</v>
      </c>
      <c r="K99" s="24"/>
      <c r="L99" s="24"/>
      <c r="M99" s="44"/>
      <c r="N99" s="22"/>
      <c r="O99" s="24"/>
      <c r="P99" s="24"/>
      <c r="Q99" s="44"/>
      <c r="R99" s="22"/>
      <c r="S99" s="24"/>
      <c r="T99" s="24"/>
      <c r="U99" s="44"/>
      <c r="V99" s="22"/>
      <c r="W99" s="44"/>
      <c r="X99" s="22"/>
      <c r="Y99" s="24"/>
      <c r="Z99" s="24"/>
      <c r="AA99" s="44"/>
      <c r="AB99" s="22"/>
      <c r="AC99" s="24"/>
      <c r="AD99" s="24"/>
      <c r="AE99" s="24"/>
    </row>
    <row r="100">
      <c r="B100" s="18" t="s">
        <v>950</v>
      </c>
      <c r="C100" s="70" t="s">
        <v>951</v>
      </c>
      <c r="E100" s="44"/>
      <c r="F100" s="22" t="s">
        <v>14</v>
      </c>
      <c r="G100" s="24"/>
      <c r="H100" s="24"/>
      <c r="I100" s="44"/>
      <c r="J100" s="22" t="s">
        <v>249</v>
      </c>
      <c r="K100" s="24"/>
      <c r="L100" s="24"/>
      <c r="M100" s="44"/>
      <c r="N100" s="22"/>
      <c r="O100" s="24"/>
      <c r="P100" s="24"/>
      <c r="Q100" s="44"/>
      <c r="R100" s="22"/>
      <c r="S100" s="24"/>
      <c r="T100" s="24"/>
      <c r="U100" s="44"/>
      <c r="V100" s="22"/>
      <c r="W100" s="44"/>
      <c r="X100" s="22"/>
      <c r="Y100" s="24"/>
      <c r="Z100" s="24"/>
      <c r="AA100" s="44"/>
      <c r="AB100" s="22"/>
      <c r="AC100" s="24"/>
      <c r="AD100" s="24"/>
      <c r="AE100" s="24"/>
    </row>
    <row r="101">
      <c r="B101" s="18" t="s">
        <v>955</v>
      </c>
      <c r="C101" s="70" t="s">
        <v>956</v>
      </c>
      <c r="E101" s="44"/>
      <c r="F101" s="22" t="s">
        <v>14</v>
      </c>
      <c r="G101" s="24"/>
      <c r="H101" s="24"/>
      <c r="I101" s="44"/>
      <c r="J101" s="22" t="s">
        <v>145</v>
      </c>
      <c r="K101" s="24"/>
      <c r="L101" s="24"/>
      <c r="M101" s="44"/>
      <c r="N101" s="22" t="s">
        <v>319</v>
      </c>
      <c r="O101" s="24"/>
      <c r="P101" s="24"/>
      <c r="Q101" s="44"/>
      <c r="R101" s="22"/>
      <c r="S101" s="24"/>
      <c r="T101" s="24"/>
      <c r="U101" s="44"/>
      <c r="V101" s="22"/>
      <c r="W101" s="44"/>
      <c r="X101" s="22"/>
      <c r="Y101" s="24"/>
      <c r="Z101" s="24"/>
      <c r="AA101" s="44"/>
      <c r="AB101" s="22"/>
      <c r="AC101" s="24"/>
      <c r="AD101" s="24"/>
      <c r="AE101" s="24"/>
    </row>
    <row r="102">
      <c r="B102" s="18" t="s">
        <v>959</v>
      </c>
      <c r="C102" s="70" t="s">
        <v>960</v>
      </c>
      <c r="E102" s="44"/>
      <c r="F102" s="22" t="s">
        <v>14</v>
      </c>
      <c r="G102" s="24"/>
      <c r="H102" s="24"/>
      <c r="I102" s="44"/>
      <c r="J102" s="22" t="s">
        <v>145</v>
      </c>
      <c r="K102" s="24"/>
      <c r="L102" s="24"/>
      <c r="M102" s="44"/>
      <c r="N102" s="22" t="s">
        <v>319</v>
      </c>
      <c r="O102" s="24"/>
      <c r="P102" s="24"/>
      <c r="Q102" s="44"/>
      <c r="R102" s="22" t="s">
        <v>348</v>
      </c>
      <c r="S102" s="30" t="str">
        <f>HYPERLINK("https://www.youtube.com/watch?v=QbU4wMbrsvE&amp;index=265&amp;list=PLbU6uWaIKemqNvTeRxK-Ay6PRg9iwCKVi&amp;t=0s","HIT")</f>
        <v>HIT</v>
      </c>
      <c r="T102" s="52"/>
      <c r="U102" s="50"/>
      <c r="V102" s="22"/>
      <c r="W102" s="44"/>
      <c r="X102" s="22"/>
      <c r="Y102" s="24"/>
      <c r="Z102" s="24"/>
      <c r="AA102" s="44"/>
      <c r="AB102" s="22"/>
      <c r="AC102" s="24"/>
      <c r="AD102" s="24"/>
      <c r="AE102" s="24"/>
    </row>
    <row r="103">
      <c r="A103" s="41" t="s">
        <v>962</v>
      </c>
      <c r="B103" s="18" t="s">
        <v>963</v>
      </c>
      <c r="C103" s="70" t="s">
        <v>964</v>
      </c>
      <c r="D103" s="22" t="s">
        <v>133</v>
      </c>
      <c r="E103" s="44"/>
      <c r="F103" s="22" t="s">
        <v>14</v>
      </c>
      <c r="G103" s="24"/>
      <c r="H103" s="24"/>
      <c r="I103" s="44"/>
      <c r="J103" s="22" t="s">
        <v>249</v>
      </c>
      <c r="K103" s="24"/>
      <c r="L103" s="24"/>
      <c r="M103" s="44"/>
      <c r="N103" s="22"/>
      <c r="O103" s="24"/>
      <c r="P103" s="24"/>
      <c r="Q103" s="44"/>
      <c r="R103" s="22"/>
      <c r="S103" s="24"/>
      <c r="T103" s="24"/>
      <c r="U103" s="44"/>
      <c r="V103" s="22"/>
      <c r="W103" s="44"/>
      <c r="X103" s="22"/>
      <c r="Y103" s="24"/>
      <c r="Z103" s="24"/>
      <c r="AA103" s="44"/>
      <c r="AB103" s="22"/>
      <c r="AC103" s="24"/>
      <c r="AD103" s="24"/>
      <c r="AE103" s="24"/>
    </row>
    <row r="104">
      <c r="B104" s="18" t="s">
        <v>968</v>
      </c>
      <c r="C104" s="70" t="s">
        <v>969</v>
      </c>
      <c r="E104" s="44"/>
      <c r="F104" s="22" t="s">
        <v>14</v>
      </c>
      <c r="G104" s="24"/>
      <c r="H104" s="24"/>
      <c r="I104" s="44"/>
      <c r="J104" s="22" t="s">
        <v>249</v>
      </c>
      <c r="K104" s="30" t="str">
        <f>HYPERLINK("https://www.youtube.com/watch?v=UIeB6Z6W7yg&amp;index=234&amp;t=0s&amp;list=PLbU6uWaIKemqNvTeRxK-Ay6PRg9iwCKVi","HIT")</f>
        <v>HIT</v>
      </c>
      <c r="L104" s="52"/>
      <c r="M104" s="50"/>
      <c r="N104" s="22"/>
      <c r="O104" s="24"/>
      <c r="P104" s="24"/>
      <c r="Q104" s="44"/>
      <c r="R104" s="22"/>
      <c r="S104" s="24"/>
      <c r="T104" s="24"/>
      <c r="U104" s="44"/>
      <c r="V104" s="22"/>
      <c r="W104" s="44"/>
      <c r="X104" s="22"/>
      <c r="Y104" s="24"/>
      <c r="Z104" s="24"/>
      <c r="AA104" s="44"/>
      <c r="AB104" s="22"/>
      <c r="AC104" s="24"/>
      <c r="AD104" s="24"/>
      <c r="AE104" s="24"/>
    </row>
    <row r="105">
      <c r="B105" s="18" t="s">
        <v>972</v>
      </c>
      <c r="C105" s="70" t="s">
        <v>973</v>
      </c>
      <c r="E105" s="44"/>
      <c r="F105" s="22" t="s">
        <v>14</v>
      </c>
      <c r="G105" s="24"/>
      <c r="H105" s="24"/>
      <c r="I105" s="44"/>
      <c r="J105" s="22" t="s">
        <v>249</v>
      </c>
      <c r="K105" s="24"/>
      <c r="L105" s="24"/>
      <c r="M105" s="44"/>
      <c r="N105" s="22"/>
      <c r="O105" s="24"/>
      <c r="P105" s="24"/>
      <c r="Q105" s="44"/>
      <c r="R105" s="22"/>
      <c r="S105" s="24"/>
      <c r="T105" s="24"/>
      <c r="U105" s="44"/>
      <c r="V105" s="22"/>
      <c r="W105" s="44"/>
      <c r="X105" s="22"/>
      <c r="Y105" s="24"/>
      <c r="Z105" s="24"/>
      <c r="AA105" s="44"/>
      <c r="AB105" s="22"/>
      <c r="AC105" s="24"/>
      <c r="AD105" s="24"/>
      <c r="AE105" s="24"/>
    </row>
    <row r="106">
      <c r="B106" s="18" t="s">
        <v>974</v>
      </c>
      <c r="C106" s="70" t="s">
        <v>975</v>
      </c>
      <c r="E106" s="44"/>
      <c r="F106" s="22" t="s">
        <v>14</v>
      </c>
      <c r="G106" s="24"/>
      <c r="H106" s="24"/>
      <c r="I106" s="44"/>
      <c r="J106" s="22" t="s">
        <v>145</v>
      </c>
      <c r="K106" s="24"/>
      <c r="L106" s="24"/>
      <c r="M106" s="44"/>
      <c r="N106" s="22"/>
      <c r="O106" s="24"/>
      <c r="P106" s="24"/>
      <c r="Q106" s="44"/>
      <c r="R106" s="22"/>
      <c r="S106" s="24"/>
      <c r="T106" s="24"/>
      <c r="U106" s="44"/>
      <c r="V106" s="22"/>
      <c r="W106" s="44"/>
      <c r="X106" s="22"/>
      <c r="Y106" s="24"/>
      <c r="Z106" s="24"/>
      <c r="AA106" s="44"/>
      <c r="AB106" s="22"/>
      <c r="AC106" s="24"/>
      <c r="AD106" s="24"/>
      <c r="AE106" s="24"/>
    </row>
    <row r="107">
      <c r="B107" s="18" t="s">
        <v>979</v>
      </c>
      <c r="C107" s="70" t="s">
        <v>980</v>
      </c>
      <c r="E107" s="44"/>
      <c r="F107" s="22" t="s">
        <v>14</v>
      </c>
      <c r="G107" s="24"/>
      <c r="H107" s="24"/>
      <c r="I107" s="44"/>
      <c r="J107" s="22" t="s">
        <v>325</v>
      </c>
      <c r="K107" s="24"/>
      <c r="L107" s="24"/>
      <c r="M107" s="44"/>
      <c r="N107" s="22"/>
      <c r="O107" s="24"/>
      <c r="P107" s="24"/>
      <c r="Q107" s="44"/>
      <c r="R107" s="22"/>
      <c r="S107" s="24"/>
      <c r="T107" s="24"/>
      <c r="U107" s="44"/>
      <c r="V107" s="22"/>
      <c r="W107" s="44"/>
      <c r="X107" s="22"/>
      <c r="Y107" s="24"/>
      <c r="Z107" s="24"/>
      <c r="AA107" s="44"/>
      <c r="AB107" s="22"/>
      <c r="AC107" s="24"/>
      <c r="AD107" s="24"/>
      <c r="AE107" s="24"/>
    </row>
    <row r="108">
      <c r="A108" s="41" t="s">
        <v>982</v>
      </c>
      <c r="B108" s="18" t="s">
        <v>983</v>
      </c>
      <c r="C108" s="70" t="s">
        <v>984</v>
      </c>
      <c r="D108" s="22" t="s">
        <v>133</v>
      </c>
      <c r="E108" s="44"/>
      <c r="F108" s="22" t="s">
        <v>14</v>
      </c>
      <c r="G108" s="47" t="str">
        <f>HYPERLINK("https://www.youtube.com/watch?v=IslYeI--SMo","SYS")</f>
        <v>SYS</v>
      </c>
      <c r="H108" s="24"/>
      <c r="I108" s="44"/>
      <c r="J108" s="22" t="s">
        <v>249</v>
      </c>
      <c r="K108" s="24"/>
      <c r="L108" s="24"/>
      <c r="M108" s="44"/>
      <c r="N108" s="22"/>
      <c r="O108" s="24"/>
      <c r="P108" s="24"/>
      <c r="Q108" s="44"/>
      <c r="R108" s="22"/>
      <c r="S108" s="24"/>
      <c r="T108" s="24"/>
      <c r="U108" s="44"/>
      <c r="V108" s="22"/>
      <c r="W108" s="44"/>
      <c r="X108" s="22"/>
      <c r="Y108" s="24"/>
      <c r="Z108" s="24"/>
      <c r="AA108" s="44"/>
      <c r="AB108" s="22"/>
      <c r="AC108" s="24"/>
      <c r="AD108" s="24"/>
      <c r="AE108" s="24"/>
    </row>
    <row r="109">
      <c r="B109" s="18" t="s">
        <v>988</v>
      </c>
      <c r="C109" s="70" t="s">
        <v>989</v>
      </c>
      <c r="E109" s="44"/>
      <c r="F109" s="22" t="s">
        <v>14</v>
      </c>
      <c r="G109" s="30" t="str">
        <f>HYPERLINK("https://youtu.be/IslYeI--SMo?t=22s","SYS")</f>
        <v>SYS</v>
      </c>
      <c r="H109" s="24"/>
      <c r="I109" s="44"/>
      <c r="J109" s="22" t="s">
        <v>249</v>
      </c>
      <c r="K109" s="24"/>
      <c r="L109" s="24"/>
      <c r="M109" s="44"/>
      <c r="N109" s="22"/>
      <c r="O109" s="24"/>
      <c r="P109" s="24"/>
      <c r="Q109" s="44"/>
      <c r="R109" s="22"/>
      <c r="S109" s="24"/>
      <c r="T109" s="24"/>
      <c r="U109" s="44"/>
      <c r="V109" s="22"/>
      <c r="W109" s="44"/>
      <c r="X109" s="22"/>
      <c r="Y109" s="24"/>
      <c r="Z109" s="24"/>
      <c r="AA109" s="44"/>
      <c r="AB109" s="22"/>
      <c r="AC109" s="24"/>
      <c r="AD109" s="24"/>
      <c r="AE109" s="24"/>
    </row>
    <row r="110">
      <c r="B110" s="18" t="s">
        <v>994</v>
      </c>
      <c r="C110" s="70" t="s">
        <v>995</v>
      </c>
      <c r="E110" s="44"/>
      <c r="F110" s="22" t="s">
        <v>14</v>
      </c>
      <c r="G110" s="30" t="str">
        <f>HYPERLINK("https://youtu.be/IslYeI--SMo?t=44s","SYS")</f>
        <v>SYS</v>
      </c>
      <c r="H110" s="24"/>
      <c r="I110" s="44"/>
      <c r="J110" s="22" t="s">
        <v>212</v>
      </c>
      <c r="K110" s="24"/>
      <c r="L110" s="24"/>
      <c r="M110" s="44"/>
      <c r="N110" s="22"/>
      <c r="O110" s="24"/>
      <c r="P110" s="24"/>
      <c r="Q110" s="44"/>
      <c r="R110" s="22"/>
      <c r="S110" s="24"/>
      <c r="T110" s="24"/>
      <c r="U110" s="44"/>
      <c r="V110" s="22"/>
      <c r="W110" s="44"/>
      <c r="X110" s="22"/>
      <c r="Y110" s="24"/>
      <c r="Z110" s="24"/>
      <c r="AA110" s="44"/>
      <c r="AB110" s="22"/>
      <c r="AC110" s="24"/>
      <c r="AD110" s="24"/>
      <c r="AE110" s="24"/>
    </row>
    <row r="111">
      <c r="B111" s="18" t="s">
        <v>1001</v>
      </c>
      <c r="C111" s="70" t="s">
        <v>1002</v>
      </c>
      <c r="E111" s="44"/>
      <c r="F111" s="22" t="s">
        <v>14</v>
      </c>
      <c r="G111" s="30" t="str">
        <f>HYPERLINK("https://youtu.be/IslYeI--SMo?t=1m13s","SYS")</f>
        <v>SYS</v>
      </c>
      <c r="H111" s="24"/>
      <c r="I111" s="44"/>
      <c r="J111" s="22" t="s">
        <v>249</v>
      </c>
      <c r="K111" s="30" t="str">
        <f>HYPERLINK("https://www.youtube.com/watch?v=kcu9ynra9lw&amp;index=220&amp;t=0s&amp;list=PLbU6uWaIKemqNvTeRxK-Ay6PRg9iwCKVi","HIT")</f>
        <v>HIT</v>
      </c>
      <c r="L111" s="52"/>
      <c r="M111" s="50"/>
      <c r="N111" s="22"/>
      <c r="O111" s="24"/>
      <c r="P111" s="24"/>
      <c r="Q111" s="44"/>
      <c r="R111" s="22"/>
      <c r="S111" s="24"/>
      <c r="T111" s="24"/>
      <c r="U111" s="44"/>
      <c r="V111" s="22"/>
      <c r="W111" s="44"/>
      <c r="X111" s="22"/>
      <c r="Y111" s="24"/>
      <c r="Z111" s="24"/>
      <c r="AA111" s="44"/>
      <c r="AB111" s="22"/>
      <c r="AC111" s="24"/>
      <c r="AD111" s="24"/>
      <c r="AE111" s="24"/>
    </row>
    <row r="112">
      <c r="B112" s="18" t="s">
        <v>1008</v>
      </c>
      <c r="C112" s="70" t="s">
        <v>1009</v>
      </c>
      <c r="E112" s="44"/>
      <c r="F112" s="22" t="s">
        <v>14</v>
      </c>
      <c r="G112" s="30" t="str">
        <f>HYPERLINK("https://youtu.be/IslYeI--SMo?t=2m","SYS")</f>
        <v>SYS</v>
      </c>
      <c r="H112" s="24"/>
      <c r="I112" s="44"/>
      <c r="J112" s="22" t="s">
        <v>423</v>
      </c>
      <c r="K112" s="24"/>
      <c r="L112" s="24"/>
      <c r="M112" s="44"/>
      <c r="N112" s="22"/>
      <c r="O112" s="24"/>
      <c r="P112" s="24"/>
      <c r="Q112" s="44"/>
      <c r="R112" s="22"/>
      <c r="S112" s="24"/>
      <c r="T112" s="24"/>
      <c r="U112" s="44"/>
      <c r="V112" s="22"/>
      <c r="W112" s="44"/>
      <c r="X112" s="22"/>
      <c r="Y112" s="24"/>
      <c r="Z112" s="24"/>
      <c r="AA112" s="44"/>
      <c r="AB112" s="22"/>
      <c r="AC112" s="24"/>
      <c r="AD112" s="24"/>
      <c r="AE112" s="24"/>
    </row>
    <row r="113">
      <c r="A113" s="41" t="s">
        <v>1010</v>
      </c>
      <c r="B113" s="18" t="s">
        <v>1011</v>
      </c>
      <c r="C113" s="70" t="s">
        <v>1012</v>
      </c>
      <c r="D113" s="22" t="s">
        <v>133</v>
      </c>
      <c r="E113" s="44"/>
      <c r="F113" s="22" t="s">
        <v>14</v>
      </c>
      <c r="G113" s="24"/>
      <c r="H113" s="24"/>
      <c r="I113" s="44"/>
      <c r="J113" s="22" t="s">
        <v>249</v>
      </c>
      <c r="K113" s="24"/>
      <c r="L113" s="24"/>
      <c r="M113" s="44"/>
      <c r="N113" s="22" t="s">
        <v>353</v>
      </c>
      <c r="O113" s="24"/>
      <c r="P113" s="24"/>
      <c r="Q113" s="44"/>
      <c r="R113" s="22"/>
      <c r="S113" s="24"/>
      <c r="T113" s="24"/>
      <c r="U113" s="44"/>
      <c r="V113" s="22"/>
      <c r="W113" s="44"/>
      <c r="X113" s="22"/>
      <c r="Y113" s="24"/>
      <c r="Z113" s="24"/>
      <c r="AA113" s="44"/>
      <c r="AB113" s="22"/>
      <c r="AC113" s="24"/>
      <c r="AD113" s="24"/>
      <c r="AE113" s="24"/>
    </row>
    <row r="114">
      <c r="B114" s="18" t="s">
        <v>1015</v>
      </c>
      <c r="C114" s="70" t="s">
        <v>1016</v>
      </c>
      <c r="E114" s="44"/>
      <c r="F114" s="22" t="s">
        <v>14</v>
      </c>
      <c r="G114" s="24"/>
      <c r="H114" s="24"/>
      <c r="I114" s="44"/>
      <c r="J114" s="22" t="s">
        <v>249</v>
      </c>
      <c r="K114" s="24"/>
      <c r="L114" s="24"/>
      <c r="M114" s="44"/>
      <c r="N114" s="22"/>
      <c r="O114" s="24"/>
      <c r="P114" s="24"/>
      <c r="Q114" s="44"/>
      <c r="R114" s="22"/>
      <c r="S114" s="24"/>
      <c r="T114" s="24"/>
      <c r="U114" s="44"/>
      <c r="V114" s="22"/>
      <c r="W114" s="44"/>
      <c r="X114" s="22"/>
      <c r="Y114" s="24"/>
      <c r="Z114" s="24"/>
      <c r="AA114" s="44"/>
      <c r="AB114" s="22"/>
      <c r="AC114" s="24"/>
      <c r="AD114" s="24"/>
      <c r="AE114" s="24"/>
    </row>
    <row r="115">
      <c r="B115" s="18" t="s">
        <v>1023</v>
      </c>
      <c r="C115" s="70" t="s">
        <v>1024</v>
      </c>
      <c r="E115" s="44"/>
      <c r="F115" s="22" t="s">
        <v>14</v>
      </c>
      <c r="G115" s="24"/>
      <c r="H115" s="24"/>
      <c r="I115" s="44"/>
      <c r="J115" s="22" t="s">
        <v>212</v>
      </c>
      <c r="K115" s="24"/>
      <c r="L115" s="24"/>
      <c r="M115" s="44"/>
      <c r="N115" s="22" t="s">
        <v>307</v>
      </c>
      <c r="O115" s="24"/>
      <c r="P115" s="24"/>
      <c r="Q115" s="44"/>
      <c r="R115" s="22"/>
      <c r="S115" s="24"/>
      <c r="T115" s="24"/>
      <c r="U115" s="44"/>
      <c r="V115" s="22"/>
      <c r="W115" s="44"/>
      <c r="X115" s="22"/>
      <c r="Y115" s="24"/>
      <c r="Z115" s="24"/>
      <c r="AA115" s="44"/>
      <c r="AB115" s="22"/>
      <c r="AC115" s="24"/>
      <c r="AD115" s="24"/>
      <c r="AE115" s="24"/>
    </row>
    <row r="116">
      <c r="B116" s="18" t="s">
        <v>1025</v>
      </c>
      <c r="C116" s="70" t="s">
        <v>1026</v>
      </c>
      <c r="E116" s="44"/>
      <c r="F116" s="22" t="s">
        <v>14</v>
      </c>
      <c r="G116" s="24"/>
      <c r="H116" s="24"/>
      <c r="I116" s="44"/>
      <c r="J116" s="22" t="s">
        <v>423</v>
      </c>
      <c r="K116" s="24"/>
      <c r="L116" s="24"/>
      <c r="M116" s="44"/>
      <c r="N116" s="22" t="s">
        <v>354</v>
      </c>
      <c r="O116" s="24"/>
      <c r="P116" s="24"/>
      <c r="Q116" s="44"/>
      <c r="R116" s="22"/>
      <c r="S116" s="24"/>
      <c r="T116" s="24"/>
      <c r="U116" s="44"/>
      <c r="V116" s="22"/>
      <c r="W116" s="44"/>
      <c r="X116" s="22"/>
      <c r="Y116" s="24"/>
      <c r="Z116" s="24"/>
      <c r="AA116" s="44"/>
      <c r="AB116" s="22"/>
      <c r="AC116" s="24"/>
      <c r="AD116" s="24"/>
      <c r="AE116" s="24"/>
    </row>
    <row r="117">
      <c r="B117" s="18" t="s">
        <v>1027</v>
      </c>
      <c r="C117" s="70" t="s">
        <v>1028</v>
      </c>
      <c r="E117" s="44"/>
      <c r="F117" s="22" t="s">
        <v>14</v>
      </c>
      <c r="G117" s="24"/>
      <c r="H117" s="24"/>
      <c r="I117" s="44"/>
      <c r="J117" s="22" t="s">
        <v>486</v>
      </c>
      <c r="K117" s="24"/>
      <c r="L117" s="24"/>
      <c r="M117" s="44"/>
      <c r="N117" s="22"/>
      <c r="O117" s="24"/>
      <c r="P117" s="24"/>
      <c r="Q117" s="44"/>
      <c r="R117" s="22"/>
      <c r="S117" s="24"/>
      <c r="T117" s="24"/>
      <c r="U117" s="44"/>
      <c r="V117" s="22"/>
      <c r="W117" s="44"/>
      <c r="X117" s="22"/>
      <c r="Y117" s="24"/>
      <c r="Z117" s="24"/>
      <c r="AA117" s="44"/>
      <c r="AB117" s="22"/>
      <c r="AC117" s="24"/>
      <c r="AD117" s="24"/>
      <c r="AE117" s="24"/>
    </row>
    <row r="118">
      <c r="A118" s="41" t="s">
        <v>1031</v>
      </c>
      <c r="B118" s="18" t="s">
        <v>1035</v>
      </c>
      <c r="C118" s="70" t="s">
        <v>1036</v>
      </c>
      <c r="D118" s="22" t="s">
        <v>133</v>
      </c>
      <c r="E118" s="44"/>
      <c r="F118" s="22" t="s">
        <v>14</v>
      </c>
      <c r="G118" s="24"/>
      <c r="H118" s="24"/>
      <c r="I118" s="44"/>
      <c r="J118" s="22" t="s">
        <v>145</v>
      </c>
      <c r="K118" s="30" t="str">
        <f>HYPERLINK("https://www.youtube.com/watch?v=zYU0ilJyAa0","SUN")</f>
        <v>SUN</v>
      </c>
      <c r="L118" s="52"/>
      <c r="M118" s="44"/>
      <c r="N118" s="22"/>
      <c r="O118" s="24"/>
      <c r="P118" s="24"/>
      <c r="Q118" s="44"/>
      <c r="R118" s="22"/>
      <c r="S118" s="24"/>
      <c r="T118" s="24"/>
      <c r="U118" s="44"/>
      <c r="V118" s="22"/>
      <c r="W118" s="44"/>
      <c r="X118" s="22"/>
      <c r="Y118" s="24"/>
      <c r="Z118" s="24"/>
      <c r="AA118" s="44"/>
      <c r="AB118" s="22"/>
      <c r="AC118" s="24"/>
      <c r="AD118" s="24"/>
      <c r="AE118" s="24"/>
    </row>
    <row r="119">
      <c r="B119" s="18" t="s">
        <v>1042</v>
      </c>
      <c r="C119" s="70" t="s">
        <v>1043</v>
      </c>
      <c r="E119" s="44"/>
      <c r="F119" s="22" t="s">
        <v>14</v>
      </c>
      <c r="G119" s="24"/>
      <c r="H119" s="24"/>
      <c r="I119" s="44"/>
      <c r="J119" s="22" t="s">
        <v>145</v>
      </c>
      <c r="K119" s="24"/>
      <c r="L119" s="24"/>
      <c r="M119" s="44"/>
      <c r="N119" s="22"/>
      <c r="O119" s="24"/>
      <c r="P119" s="24"/>
      <c r="Q119" s="44"/>
      <c r="R119" s="22"/>
      <c r="S119" s="24"/>
      <c r="T119" s="24"/>
      <c r="U119" s="44"/>
      <c r="V119" s="22"/>
      <c r="W119" s="44"/>
      <c r="X119" s="22"/>
      <c r="Y119" s="24"/>
      <c r="Z119" s="24"/>
      <c r="AA119" s="44"/>
      <c r="AB119" s="22"/>
      <c r="AC119" s="24"/>
      <c r="AD119" s="24"/>
      <c r="AE119" s="24"/>
    </row>
    <row r="120">
      <c r="B120" s="18" t="s">
        <v>1044</v>
      </c>
      <c r="C120" s="70" t="s">
        <v>1045</v>
      </c>
      <c r="E120" s="44"/>
      <c r="F120" s="22" t="s">
        <v>14</v>
      </c>
      <c r="G120" s="24"/>
      <c r="H120" s="24"/>
      <c r="I120" s="44"/>
      <c r="J120" s="22" t="s">
        <v>145</v>
      </c>
      <c r="K120" s="24"/>
      <c r="L120" s="24"/>
      <c r="M120" s="44"/>
      <c r="N120" s="22"/>
      <c r="O120" s="24"/>
      <c r="P120" s="24"/>
      <c r="Q120" s="44"/>
      <c r="R120" s="22"/>
      <c r="S120" s="24"/>
      <c r="T120" s="24"/>
      <c r="U120" s="44"/>
      <c r="V120" s="22"/>
      <c r="W120" s="44"/>
      <c r="X120" s="22"/>
      <c r="Y120" s="24"/>
      <c r="Z120" s="24"/>
      <c r="AA120" s="44"/>
      <c r="AB120" s="22"/>
      <c r="AC120" s="24"/>
      <c r="AD120" s="24"/>
      <c r="AE120" s="24"/>
    </row>
    <row r="121">
      <c r="B121" s="18" t="s">
        <v>1048</v>
      </c>
      <c r="C121" s="70" t="s">
        <v>1049</v>
      </c>
      <c r="E121" s="44"/>
      <c r="F121" s="22" t="s">
        <v>14</v>
      </c>
      <c r="G121" s="24"/>
      <c r="H121" s="24"/>
      <c r="I121" s="44"/>
      <c r="J121" s="22" t="s">
        <v>423</v>
      </c>
      <c r="K121" s="24"/>
      <c r="L121" s="24"/>
      <c r="M121" s="44"/>
      <c r="N121" s="22"/>
      <c r="O121" s="24"/>
      <c r="P121" s="24"/>
      <c r="Q121" s="44"/>
      <c r="R121" s="22"/>
      <c r="S121" s="24"/>
      <c r="T121" s="24"/>
      <c r="U121" s="44"/>
      <c r="V121" s="22"/>
      <c r="W121" s="44"/>
      <c r="X121" s="22"/>
      <c r="Y121" s="24"/>
      <c r="Z121" s="24"/>
      <c r="AA121" s="44"/>
      <c r="AB121" s="22"/>
      <c r="AC121" s="24"/>
      <c r="AD121" s="24"/>
      <c r="AE121" s="24"/>
    </row>
    <row r="122">
      <c r="B122" s="18" t="s">
        <v>1053</v>
      </c>
      <c r="C122" s="70" t="s">
        <v>1054</v>
      </c>
      <c r="E122" s="44"/>
      <c r="F122" s="22" t="s">
        <v>14</v>
      </c>
      <c r="G122" s="24"/>
      <c r="H122" s="24"/>
      <c r="I122" s="44"/>
      <c r="J122" s="22" t="s">
        <v>486</v>
      </c>
      <c r="K122" s="30" t="str">
        <f>HYPERLINK("https://www.youtube.com/watch?v=6c1eZmlALVs&amp;index=147&amp;list=PLbU6uWaIKemqNvTeRxK-Ay6PRg9iwCKVi&amp;t=0s","HIT")</f>
        <v>HIT</v>
      </c>
      <c r="L122" s="52"/>
      <c r="M122" s="50"/>
      <c r="N122" s="22"/>
      <c r="O122" s="24"/>
      <c r="P122" s="24"/>
      <c r="Q122" s="44"/>
      <c r="R122" s="22"/>
      <c r="S122" s="24"/>
      <c r="T122" s="24"/>
      <c r="U122" s="44"/>
      <c r="V122" s="22"/>
      <c r="W122" s="44"/>
      <c r="X122" s="22"/>
      <c r="Y122" s="24"/>
      <c r="Z122" s="24"/>
      <c r="AA122" s="44"/>
      <c r="AB122" s="22"/>
      <c r="AC122" s="24"/>
      <c r="AD122" s="24"/>
      <c r="AE122" s="24"/>
    </row>
    <row r="123">
      <c r="A123" s="41" t="s">
        <v>1055</v>
      </c>
      <c r="B123" s="18" t="s">
        <v>1056</v>
      </c>
      <c r="C123" s="70" t="s">
        <v>1057</v>
      </c>
      <c r="D123" s="22" t="s">
        <v>133</v>
      </c>
      <c r="E123" s="44"/>
      <c r="F123" s="22" t="s">
        <v>14</v>
      </c>
      <c r="G123" s="24"/>
      <c r="H123" s="24"/>
      <c r="I123" s="44"/>
      <c r="J123" s="22" t="s">
        <v>325</v>
      </c>
      <c r="K123" s="24"/>
      <c r="L123" s="24"/>
      <c r="M123" s="44"/>
      <c r="N123" s="22" t="s">
        <v>348</v>
      </c>
      <c r="O123" s="30" t="str">
        <f>HYPERLINK("https://www.youtube.com/watch?v=50rmu5Rsge4","HGB")</f>
        <v>HGB</v>
      </c>
      <c r="P123" s="24"/>
      <c r="Q123" s="50"/>
      <c r="R123" s="22"/>
      <c r="S123" s="24"/>
      <c r="T123" s="24"/>
      <c r="U123" s="44"/>
      <c r="V123" s="22"/>
      <c r="W123" s="44"/>
      <c r="X123" s="22"/>
      <c r="Y123" s="24"/>
      <c r="Z123" s="24"/>
      <c r="AA123" s="44"/>
      <c r="AB123" s="22"/>
      <c r="AC123" s="24"/>
      <c r="AD123" s="24"/>
      <c r="AE123" s="24"/>
    </row>
    <row r="124">
      <c r="B124" s="18" t="s">
        <v>1063</v>
      </c>
      <c r="C124" s="70" t="s">
        <v>1064</v>
      </c>
      <c r="E124" s="44"/>
      <c r="F124" s="22" t="s">
        <v>14</v>
      </c>
      <c r="G124" s="24"/>
      <c r="H124" s="24"/>
      <c r="I124" s="44"/>
      <c r="J124" s="22" t="s">
        <v>145</v>
      </c>
      <c r="K124" s="24"/>
      <c r="L124" s="24"/>
      <c r="M124" s="44"/>
      <c r="N124" s="22"/>
      <c r="O124" s="24"/>
      <c r="P124" s="24"/>
      <c r="Q124" s="44"/>
      <c r="R124" s="22"/>
      <c r="S124" s="24"/>
      <c r="T124" s="24"/>
      <c r="U124" s="44"/>
      <c r="V124" s="22"/>
      <c r="W124" s="44"/>
      <c r="X124" s="22"/>
      <c r="Y124" s="24"/>
      <c r="Z124" s="24"/>
      <c r="AA124" s="44"/>
      <c r="AB124" s="22"/>
      <c r="AC124" s="24"/>
      <c r="AD124" s="24"/>
      <c r="AE124" s="24"/>
    </row>
    <row r="125">
      <c r="B125" s="18" t="s">
        <v>1065</v>
      </c>
      <c r="C125" s="70" t="s">
        <v>1066</v>
      </c>
      <c r="E125" s="44"/>
      <c r="F125" s="22" t="s">
        <v>14</v>
      </c>
      <c r="G125" s="24"/>
      <c r="H125" s="24"/>
      <c r="I125" s="44"/>
      <c r="J125" s="22" t="s">
        <v>486</v>
      </c>
      <c r="K125" s="24"/>
      <c r="L125" s="24"/>
      <c r="M125" s="44"/>
      <c r="N125" s="22"/>
      <c r="O125" s="24"/>
      <c r="P125" s="24"/>
      <c r="Q125" s="44"/>
      <c r="R125" s="22"/>
      <c r="S125" s="24"/>
      <c r="T125" s="24"/>
      <c r="U125" s="44"/>
      <c r="V125" s="22"/>
      <c r="W125" s="44"/>
      <c r="X125" s="22"/>
      <c r="Y125" s="24"/>
      <c r="Z125" s="24"/>
      <c r="AA125" s="44"/>
      <c r="AB125" s="22"/>
      <c r="AC125" s="24"/>
      <c r="AD125" s="24"/>
      <c r="AE125" s="24"/>
    </row>
    <row r="126">
      <c r="B126" s="18" t="s">
        <v>1072</v>
      </c>
      <c r="C126" s="70" t="s">
        <v>1073</v>
      </c>
      <c r="E126" s="44"/>
      <c r="F126" s="22" t="s">
        <v>14</v>
      </c>
      <c r="G126" s="24"/>
      <c r="H126" s="24"/>
      <c r="I126" s="44"/>
      <c r="J126" s="22" t="s">
        <v>145</v>
      </c>
      <c r="K126" s="24"/>
      <c r="L126" s="24"/>
      <c r="M126" s="44"/>
      <c r="N126" s="22"/>
      <c r="O126" s="24"/>
      <c r="P126" s="24"/>
      <c r="Q126" s="44"/>
      <c r="R126" s="22"/>
      <c r="S126" s="24"/>
      <c r="T126" s="24"/>
      <c r="U126" s="44"/>
      <c r="V126" s="22"/>
      <c r="W126" s="44"/>
      <c r="X126" s="22"/>
      <c r="Y126" s="24"/>
      <c r="Z126" s="24"/>
      <c r="AA126" s="44"/>
      <c r="AB126" s="22"/>
      <c r="AC126" s="24"/>
      <c r="AD126" s="24"/>
      <c r="AE126" s="24"/>
    </row>
    <row r="127">
      <c r="B127" s="18" t="s">
        <v>1074</v>
      </c>
      <c r="C127" s="70" t="s">
        <v>1075</v>
      </c>
      <c r="E127" s="44"/>
      <c r="F127" s="22" t="s">
        <v>14</v>
      </c>
      <c r="G127" s="24"/>
      <c r="H127" s="24"/>
      <c r="I127" s="44"/>
      <c r="J127" s="22" t="s">
        <v>145</v>
      </c>
      <c r="K127" s="30" t="str">
        <f>HYPERLINK("https://www.youtube.com/watch?v=wnqr6Pzf778","HGB")</f>
        <v>HGB</v>
      </c>
      <c r="L127" s="24"/>
      <c r="M127" s="44"/>
      <c r="N127" s="22"/>
      <c r="O127" s="24"/>
      <c r="P127" s="24"/>
      <c r="Q127" s="44"/>
      <c r="R127" s="22"/>
      <c r="S127" s="24"/>
      <c r="T127" s="24"/>
      <c r="U127" s="44"/>
      <c r="V127" s="22"/>
      <c r="W127" s="44"/>
      <c r="X127" s="22"/>
      <c r="Y127" s="24"/>
      <c r="Z127" s="24"/>
      <c r="AA127" s="44"/>
      <c r="AB127" s="22"/>
      <c r="AC127" s="24"/>
      <c r="AD127" s="24"/>
      <c r="AE127" s="24"/>
    </row>
    <row r="128">
      <c r="A128" s="41" t="s">
        <v>1078</v>
      </c>
      <c r="B128" s="18" t="s">
        <v>1079</v>
      </c>
      <c r="C128" s="70" t="s">
        <v>1080</v>
      </c>
      <c r="D128" s="22" t="s">
        <v>133</v>
      </c>
      <c r="E128" s="44"/>
      <c r="F128" s="22" t="s">
        <v>14</v>
      </c>
      <c r="G128" s="24"/>
      <c r="H128" s="24"/>
      <c r="I128" s="44"/>
      <c r="J128" s="22" t="s">
        <v>335</v>
      </c>
      <c r="K128" s="24"/>
      <c r="L128" s="24"/>
      <c r="M128" s="44"/>
      <c r="N128" s="22"/>
      <c r="O128" s="24"/>
      <c r="P128" s="24"/>
      <c r="Q128" s="44"/>
      <c r="R128" s="22"/>
      <c r="S128" s="24"/>
      <c r="T128" s="24"/>
      <c r="U128" s="44"/>
      <c r="V128" s="22"/>
      <c r="W128" s="44"/>
      <c r="X128" s="22"/>
      <c r="Y128" s="24"/>
      <c r="Z128" s="24"/>
      <c r="AA128" s="44"/>
      <c r="AB128" s="22"/>
      <c r="AC128" s="24"/>
      <c r="AD128" s="24"/>
      <c r="AE128" s="24"/>
    </row>
    <row r="129">
      <c r="B129" s="18" t="s">
        <v>1081</v>
      </c>
      <c r="C129" s="70" t="s">
        <v>1082</v>
      </c>
      <c r="E129" s="44"/>
      <c r="F129" s="22" t="s">
        <v>14</v>
      </c>
      <c r="G129" s="24"/>
      <c r="H129" s="24"/>
      <c r="I129" s="44"/>
      <c r="J129" s="22" t="s">
        <v>330</v>
      </c>
      <c r="K129" s="24"/>
      <c r="L129" s="24"/>
      <c r="M129" s="44"/>
      <c r="N129" s="22"/>
      <c r="O129" s="24"/>
      <c r="P129" s="24"/>
      <c r="Q129" s="44"/>
      <c r="R129" s="22"/>
      <c r="S129" s="24"/>
      <c r="T129" s="24"/>
      <c r="U129" s="44"/>
      <c r="V129" s="22"/>
      <c r="W129" s="44"/>
      <c r="X129" s="22"/>
      <c r="Y129" s="24"/>
      <c r="Z129" s="24"/>
      <c r="AA129" s="44"/>
      <c r="AB129" s="22"/>
      <c r="AC129" s="24"/>
      <c r="AD129" s="24"/>
      <c r="AE129" s="24"/>
    </row>
    <row r="130">
      <c r="B130" s="18" t="s">
        <v>1086</v>
      </c>
      <c r="C130" s="70" t="s">
        <v>1087</v>
      </c>
      <c r="E130" s="44"/>
      <c r="F130" s="22" t="s">
        <v>14</v>
      </c>
      <c r="G130" s="24"/>
      <c r="H130" s="24"/>
      <c r="I130" s="44"/>
      <c r="J130" s="22" t="s">
        <v>364</v>
      </c>
      <c r="K130" s="30" t="str">
        <f>HYPERLINK("https://www.youtube.com/watch?v=mlPzF6zhKuo&amp;index=242&amp;list=PLbU6uWaIKemqNvTeRxK-Ay6PRg9iwCKVi&amp;t=0s","HIT")</f>
        <v>HIT</v>
      </c>
      <c r="L130" s="52"/>
      <c r="M130" s="50"/>
      <c r="N130" s="22"/>
      <c r="O130" s="24"/>
      <c r="P130" s="24"/>
      <c r="Q130" s="44"/>
      <c r="R130" s="22"/>
      <c r="S130" s="24"/>
      <c r="T130" s="24"/>
      <c r="U130" s="44"/>
      <c r="V130" s="22"/>
      <c r="W130" s="44"/>
      <c r="X130" s="22"/>
      <c r="Y130" s="24"/>
      <c r="Z130" s="24"/>
      <c r="AA130" s="44"/>
      <c r="AB130" s="22"/>
      <c r="AC130" s="24"/>
      <c r="AD130" s="24"/>
      <c r="AE130" s="24"/>
    </row>
    <row r="131">
      <c r="B131" s="18" t="s">
        <v>1090</v>
      </c>
      <c r="C131" s="70" t="s">
        <v>1091</v>
      </c>
      <c r="E131" s="44"/>
      <c r="F131" s="22" t="s">
        <v>14</v>
      </c>
      <c r="G131" s="24"/>
      <c r="H131" s="24"/>
      <c r="I131" s="44"/>
      <c r="J131" s="22" t="s">
        <v>249</v>
      </c>
      <c r="K131" s="24"/>
      <c r="L131" s="24"/>
      <c r="M131" s="44"/>
      <c r="N131" s="22"/>
      <c r="O131" s="24"/>
      <c r="P131" s="24"/>
      <c r="Q131" s="44"/>
      <c r="R131" s="22"/>
      <c r="S131" s="24"/>
      <c r="T131" s="24"/>
      <c r="U131" s="44"/>
      <c r="V131" s="22"/>
      <c r="W131" s="44"/>
      <c r="X131" s="22"/>
      <c r="Y131" s="24"/>
      <c r="Z131" s="24"/>
      <c r="AA131" s="44"/>
      <c r="AB131" s="22"/>
      <c r="AC131" s="24"/>
      <c r="AD131" s="24"/>
      <c r="AE131" s="24"/>
    </row>
    <row r="132">
      <c r="B132" s="18" t="s">
        <v>1094</v>
      </c>
      <c r="C132" s="70" t="s">
        <v>1098</v>
      </c>
      <c r="E132" s="44"/>
      <c r="F132" s="22" t="s">
        <v>14</v>
      </c>
      <c r="G132" s="24"/>
      <c r="H132" s="24"/>
      <c r="I132" s="44"/>
      <c r="J132" s="22" t="s">
        <v>499</v>
      </c>
      <c r="K132" s="24"/>
      <c r="L132" s="24"/>
      <c r="M132" s="44"/>
      <c r="N132" s="22" t="s">
        <v>437</v>
      </c>
      <c r="O132" s="24"/>
      <c r="P132" s="24"/>
      <c r="Q132" s="44"/>
      <c r="R132" s="22"/>
      <c r="S132" s="24"/>
      <c r="T132" s="24"/>
      <c r="U132" s="44"/>
      <c r="V132" s="22"/>
      <c r="W132" s="44"/>
      <c r="X132" s="22"/>
      <c r="Y132" s="24"/>
      <c r="Z132" s="24"/>
      <c r="AA132" s="44"/>
      <c r="AB132" s="22"/>
      <c r="AC132" s="24"/>
      <c r="AD132" s="24"/>
      <c r="AE132" s="24"/>
    </row>
    <row r="133">
      <c r="A133" s="41" t="s">
        <v>1100</v>
      </c>
      <c r="B133" s="18" t="s">
        <v>1103</v>
      </c>
      <c r="C133" s="70" t="s">
        <v>1104</v>
      </c>
      <c r="D133" s="22" t="s">
        <v>133</v>
      </c>
      <c r="E133" s="44"/>
      <c r="F133" s="22" t="s">
        <v>14</v>
      </c>
      <c r="G133" s="30" t="str">
        <f>HYPERLINK("https://youtu.be/aBGPEWljcTs","SYS")</f>
        <v>SYS</v>
      </c>
      <c r="H133" s="24"/>
      <c r="I133" s="44"/>
      <c r="J133" s="22" t="s">
        <v>249</v>
      </c>
      <c r="K133" s="24"/>
      <c r="L133" s="24"/>
      <c r="M133" s="44"/>
      <c r="N133" s="22"/>
      <c r="O133" s="24"/>
      <c r="P133" s="24"/>
      <c r="Q133" s="44"/>
      <c r="R133" s="22"/>
      <c r="S133" s="24"/>
      <c r="T133" s="24"/>
      <c r="U133" s="44"/>
      <c r="V133" s="22"/>
      <c r="W133" s="44"/>
      <c r="X133" s="22"/>
      <c r="Y133" s="24"/>
      <c r="Z133" s="24"/>
      <c r="AA133" s="44"/>
      <c r="AB133" s="22"/>
      <c r="AC133" s="24"/>
      <c r="AD133" s="24"/>
      <c r="AE133" s="24"/>
    </row>
    <row r="134">
      <c r="B134" s="18" t="s">
        <v>1108</v>
      </c>
      <c r="C134" s="70" t="s">
        <v>1111</v>
      </c>
      <c r="E134" s="44"/>
      <c r="F134" s="22" t="s">
        <v>14</v>
      </c>
      <c r="G134" s="30" t="str">
        <f>HYPERLINK("https://youtu.be/aBGPEWljcTs?t=12s","SYS")</f>
        <v>SYS</v>
      </c>
      <c r="H134" s="24"/>
      <c r="I134" s="44"/>
      <c r="J134" s="22" t="s">
        <v>249</v>
      </c>
      <c r="K134" s="24"/>
      <c r="L134" s="24"/>
      <c r="M134" s="44"/>
      <c r="N134" s="22"/>
      <c r="O134" s="24"/>
      <c r="P134" s="24"/>
      <c r="Q134" s="44"/>
      <c r="R134" s="22"/>
      <c r="S134" s="24"/>
      <c r="T134" s="24"/>
      <c r="U134" s="44"/>
      <c r="V134" s="22"/>
      <c r="W134" s="44"/>
      <c r="X134" s="22"/>
      <c r="Y134" s="24"/>
      <c r="Z134" s="24"/>
      <c r="AA134" s="44"/>
      <c r="AB134" s="22"/>
      <c r="AC134" s="24"/>
      <c r="AD134" s="24"/>
      <c r="AE134" s="24"/>
    </row>
    <row r="135">
      <c r="B135" s="18" t="s">
        <v>1114</v>
      </c>
      <c r="C135" s="70" t="s">
        <v>1116</v>
      </c>
      <c r="E135" s="44"/>
      <c r="F135" s="22" t="s">
        <v>14</v>
      </c>
      <c r="G135" s="30" t="str">
        <f>HYPERLINK("https://youtu.be/aBGPEWljcTs?t=35s","SYS")</f>
        <v>SYS</v>
      </c>
      <c r="H135" s="24"/>
      <c r="I135" s="44"/>
      <c r="J135" s="22" t="s">
        <v>335</v>
      </c>
      <c r="K135" s="24"/>
      <c r="L135" s="24"/>
      <c r="M135" s="44"/>
      <c r="N135" s="22"/>
      <c r="O135" s="24"/>
      <c r="P135" s="24"/>
      <c r="Q135" s="44"/>
      <c r="R135" s="22"/>
      <c r="S135" s="24"/>
      <c r="T135" s="24"/>
      <c r="U135" s="44"/>
      <c r="V135" s="22"/>
      <c r="W135" s="44"/>
      <c r="X135" s="22"/>
      <c r="Y135" s="24"/>
      <c r="Z135" s="24"/>
      <c r="AA135" s="44"/>
      <c r="AB135" s="22"/>
      <c r="AC135" s="24"/>
      <c r="AD135" s="24"/>
      <c r="AE135" s="24"/>
    </row>
    <row r="136">
      <c r="B136" s="18" t="s">
        <v>1124</v>
      </c>
      <c r="C136" s="70" t="s">
        <v>1125</v>
      </c>
      <c r="E136" s="44"/>
      <c r="F136" s="22" t="s">
        <v>14</v>
      </c>
      <c r="G136" s="30" t="str">
        <f>HYPERLINK("https://youtu.be/aBGPEWljcTs?t=58s","SYS")</f>
        <v>SYS</v>
      </c>
      <c r="H136" s="24"/>
      <c r="I136" s="44"/>
      <c r="J136" s="22" t="s">
        <v>335</v>
      </c>
      <c r="K136" s="24"/>
      <c r="L136" s="24"/>
      <c r="M136" s="44"/>
      <c r="N136" s="22"/>
      <c r="O136" s="24"/>
      <c r="P136" s="24"/>
      <c r="Q136" s="44"/>
      <c r="R136" s="22"/>
      <c r="S136" s="24"/>
      <c r="T136" s="24"/>
      <c r="U136" s="44"/>
      <c r="V136" s="22"/>
      <c r="W136" s="44"/>
      <c r="X136" s="22"/>
      <c r="Y136" s="24"/>
      <c r="Z136" s="24"/>
      <c r="AA136" s="44"/>
      <c r="AB136" s="22"/>
      <c r="AC136" s="24"/>
      <c r="AD136" s="24"/>
      <c r="AE136" s="24"/>
    </row>
    <row r="137">
      <c r="B137" s="18" t="s">
        <v>1132</v>
      </c>
      <c r="C137" s="70" t="s">
        <v>1133</v>
      </c>
      <c r="E137" s="44"/>
      <c r="F137" s="22" t="s">
        <v>14</v>
      </c>
      <c r="G137" s="30" t="str">
        <f>HYPERLINK("https://youtu.be/aBGPEWljcTs?t=1m24s","SYS")</f>
        <v>SYS</v>
      </c>
      <c r="H137" s="24"/>
      <c r="I137" s="44"/>
      <c r="J137" s="22" t="s">
        <v>145</v>
      </c>
      <c r="K137" s="24"/>
      <c r="L137" s="24"/>
      <c r="M137" s="44"/>
      <c r="N137" s="22"/>
      <c r="O137" s="24"/>
      <c r="P137" s="24"/>
      <c r="Q137" s="44"/>
      <c r="R137" s="22"/>
      <c r="S137" s="24"/>
      <c r="T137" s="24"/>
      <c r="U137" s="44"/>
      <c r="V137" s="22"/>
      <c r="W137" s="44"/>
      <c r="X137" s="22"/>
      <c r="Y137" s="24"/>
      <c r="Z137" s="24"/>
      <c r="AA137" s="44"/>
      <c r="AB137" s="22"/>
      <c r="AC137" s="24"/>
      <c r="AD137" s="24"/>
      <c r="AE137" s="24"/>
    </row>
    <row r="138">
      <c r="A138" s="41" t="s">
        <v>1135</v>
      </c>
      <c r="B138" s="18" t="s">
        <v>1138</v>
      </c>
      <c r="C138" s="70" t="s">
        <v>1139</v>
      </c>
      <c r="D138" s="22" t="s">
        <v>133</v>
      </c>
      <c r="E138" s="44"/>
      <c r="F138" s="22" t="s">
        <v>14</v>
      </c>
      <c r="G138" s="24"/>
      <c r="H138" s="24"/>
      <c r="I138" s="44"/>
      <c r="J138" s="22" t="s">
        <v>145</v>
      </c>
      <c r="K138" s="24"/>
      <c r="L138" s="24"/>
      <c r="M138" s="44"/>
      <c r="N138" s="22"/>
      <c r="O138" s="24"/>
      <c r="P138" s="24"/>
      <c r="Q138" s="44"/>
      <c r="R138" s="22"/>
      <c r="S138" s="24"/>
      <c r="T138" s="24"/>
      <c r="U138" s="44"/>
      <c r="V138" s="22"/>
      <c r="W138" s="44"/>
      <c r="X138" s="22"/>
      <c r="Y138" s="24"/>
      <c r="Z138" s="24"/>
      <c r="AA138" s="44"/>
      <c r="AB138" s="22"/>
      <c r="AC138" s="24"/>
      <c r="AD138" s="24"/>
      <c r="AE138" s="24"/>
    </row>
    <row r="139">
      <c r="B139" s="18" t="s">
        <v>1143</v>
      </c>
      <c r="C139" s="70" t="s">
        <v>1144</v>
      </c>
      <c r="E139" s="44"/>
      <c r="F139" s="22" t="s">
        <v>14</v>
      </c>
      <c r="G139" s="24"/>
      <c r="H139" s="24"/>
      <c r="I139" s="44"/>
      <c r="J139" s="22" t="s">
        <v>335</v>
      </c>
      <c r="K139" s="24"/>
      <c r="L139" s="24"/>
      <c r="M139" s="44"/>
      <c r="N139" s="22"/>
      <c r="O139" s="24"/>
      <c r="P139" s="24"/>
      <c r="Q139" s="44"/>
      <c r="R139" s="22"/>
      <c r="S139" s="24"/>
      <c r="T139" s="24"/>
      <c r="U139" s="44"/>
      <c r="V139" s="22"/>
      <c r="W139" s="44"/>
      <c r="X139" s="22"/>
      <c r="Y139" s="24"/>
      <c r="Z139" s="24"/>
      <c r="AA139" s="44"/>
      <c r="AB139" s="22"/>
      <c r="AC139" s="24"/>
      <c r="AD139" s="24"/>
      <c r="AE139" s="24"/>
    </row>
    <row r="140">
      <c r="B140" s="18" t="s">
        <v>1145</v>
      </c>
      <c r="C140" s="70" t="s">
        <v>1146</v>
      </c>
      <c r="E140" s="44"/>
      <c r="F140" s="22" t="s">
        <v>14</v>
      </c>
      <c r="G140" s="24"/>
      <c r="H140" s="24"/>
      <c r="I140" s="44"/>
      <c r="J140" s="22" t="s">
        <v>145</v>
      </c>
      <c r="K140" s="24"/>
      <c r="L140" s="24"/>
      <c r="M140" s="44"/>
      <c r="N140" s="22"/>
      <c r="O140" s="24"/>
      <c r="P140" s="24"/>
      <c r="Q140" s="44"/>
      <c r="R140" s="22"/>
      <c r="S140" s="24"/>
      <c r="T140" s="24"/>
      <c r="U140" s="44"/>
      <c r="V140" s="22"/>
      <c r="W140" s="44"/>
      <c r="X140" s="22"/>
      <c r="Y140" s="24"/>
      <c r="Z140" s="24"/>
      <c r="AA140" s="44"/>
      <c r="AB140" s="22"/>
      <c r="AC140" s="24"/>
      <c r="AD140" s="24"/>
      <c r="AE140" s="24"/>
    </row>
    <row r="141">
      <c r="B141" s="18" t="s">
        <v>1149</v>
      </c>
      <c r="C141" s="70" t="s">
        <v>1150</v>
      </c>
      <c r="E141" s="44"/>
      <c r="F141" s="22" t="s">
        <v>14</v>
      </c>
      <c r="G141" s="24"/>
      <c r="H141" s="24"/>
      <c r="I141" s="44"/>
      <c r="J141" s="22" t="s">
        <v>330</v>
      </c>
      <c r="K141" s="24"/>
      <c r="L141" s="24"/>
      <c r="M141" s="44"/>
      <c r="N141" s="22" t="s">
        <v>452</v>
      </c>
      <c r="O141" s="24"/>
      <c r="P141" s="24"/>
      <c r="Q141" s="44"/>
      <c r="R141" s="22"/>
      <c r="S141" s="24"/>
      <c r="T141" s="24"/>
      <c r="U141" s="44"/>
      <c r="V141" s="22"/>
      <c r="W141" s="44"/>
      <c r="X141" s="22"/>
      <c r="Y141" s="24"/>
      <c r="Z141" s="24"/>
      <c r="AA141" s="44"/>
      <c r="AB141" s="22"/>
      <c r="AC141" s="24"/>
      <c r="AD141" s="24"/>
      <c r="AE141" s="24"/>
    </row>
    <row r="142">
      <c r="B142" s="18" t="s">
        <v>1151</v>
      </c>
      <c r="C142" s="70" t="s">
        <v>1152</v>
      </c>
      <c r="E142" s="44"/>
      <c r="F142" s="22" t="s">
        <v>14</v>
      </c>
      <c r="G142" s="24"/>
      <c r="H142" s="24"/>
      <c r="I142" s="44"/>
      <c r="J142" s="22" t="s">
        <v>249</v>
      </c>
      <c r="K142" s="24"/>
      <c r="L142" s="24"/>
      <c r="M142" s="44"/>
      <c r="N142" s="22" t="s">
        <v>318</v>
      </c>
      <c r="O142" s="24"/>
      <c r="P142" s="24"/>
      <c r="Q142" s="44"/>
      <c r="R142" s="22" t="s">
        <v>319</v>
      </c>
      <c r="S142" s="24"/>
      <c r="T142" s="24"/>
      <c r="U142" s="44"/>
      <c r="V142" s="22" t="s">
        <v>354</v>
      </c>
      <c r="W142" s="44"/>
      <c r="X142" s="22"/>
      <c r="Y142" s="24"/>
      <c r="Z142" s="24"/>
      <c r="AA142" s="44"/>
      <c r="AB142" s="22"/>
      <c r="AC142" s="24"/>
      <c r="AD142" s="24"/>
      <c r="AE142" s="24"/>
    </row>
    <row r="143">
      <c r="A143" s="41" t="s">
        <v>1153</v>
      </c>
      <c r="B143" s="18" t="s">
        <v>1159</v>
      </c>
      <c r="C143" s="70" t="s">
        <v>1160</v>
      </c>
      <c r="D143" s="22" t="s">
        <v>133</v>
      </c>
      <c r="E143" s="44"/>
      <c r="F143" s="22" t="s">
        <v>14</v>
      </c>
      <c r="G143" s="24"/>
      <c r="H143" s="24"/>
      <c r="I143" s="44"/>
      <c r="J143" s="22" t="s">
        <v>145</v>
      </c>
      <c r="K143" s="24"/>
      <c r="L143" s="24"/>
      <c r="M143" s="44"/>
      <c r="N143" s="22"/>
      <c r="O143" s="24"/>
      <c r="P143" s="24"/>
      <c r="Q143" s="44"/>
      <c r="R143" s="22"/>
      <c r="S143" s="24"/>
      <c r="T143" s="24"/>
      <c r="U143" s="44"/>
      <c r="V143" s="22"/>
      <c r="W143" s="44"/>
      <c r="X143" s="22"/>
      <c r="Y143" s="24"/>
      <c r="Z143" s="24"/>
      <c r="AA143" s="44"/>
      <c r="AB143" s="22"/>
      <c r="AC143" s="24"/>
      <c r="AD143" s="24"/>
      <c r="AE143" s="24"/>
    </row>
    <row r="144">
      <c r="B144" s="18" t="s">
        <v>1161</v>
      </c>
      <c r="C144" s="70" t="s">
        <v>1162</v>
      </c>
      <c r="E144" s="44"/>
      <c r="F144" s="22" t="s">
        <v>14</v>
      </c>
      <c r="G144" s="24"/>
      <c r="H144" s="24"/>
      <c r="I144" s="44"/>
      <c r="J144" s="22" t="s">
        <v>335</v>
      </c>
      <c r="K144" s="24"/>
      <c r="L144" s="24"/>
      <c r="M144" s="44"/>
      <c r="N144" s="22"/>
      <c r="O144" s="24"/>
      <c r="P144" s="24"/>
      <c r="Q144" s="44"/>
      <c r="R144" s="22"/>
      <c r="S144" s="24"/>
      <c r="T144" s="24"/>
      <c r="U144" s="44"/>
      <c r="V144" s="22"/>
      <c r="W144" s="44"/>
      <c r="X144" s="22"/>
      <c r="Y144" s="24"/>
      <c r="Z144" s="24"/>
      <c r="AA144" s="44"/>
      <c r="AB144" s="22"/>
      <c r="AC144" s="24"/>
      <c r="AD144" s="24"/>
      <c r="AE144" s="24"/>
    </row>
    <row r="145">
      <c r="B145" s="18" t="s">
        <v>1163</v>
      </c>
      <c r="C145" s="70" t="s">
        <v>1166</v>
      </c>
      <c r="E145" s="44"/>
      <c r="F145" s="22" t="s">
        <v>14</v>
      </c>
      <c r="G145" s="24"/>
      <c r="H145" s="24"/>
      <c r="I145" s="44"/>
      <c r="J145" s="22" t="s">
        <v>423</v>
      </c>
      <c r="K145" s="24"/>
      <c r="L145" s="24"/>
      <c r="M145" s="44"/>
      <c r="N145" s="22"/>
      <c r="O145" s="24"/>
      <c r="P145" s="24"/>
      <c r="Q145" s="44"/>
      <c r="R145" s="22"/>
      <c r="S145" s="24"/>
      <c r="T145" s="24"/>
      <c r="U145" s="44"/>
      <c r="V145" s="22"/>
      <c r="W145" s="44"/>
      <c r="X145" s="22"/>
      <c r="Y145" s="24"/>
      <c r="Z145" s="24"/>
      <c r="AA145" s="44"/>
      <c r="AB145" s="22"/>
      <c r="AC145" s="24"/>
      <c r="AD145" s="24"/>
      <c r="AE145" s="24"/>
    </row>
    <row r="146">
      <c r="B146" s="18" t="s">
        <v>1170</v>
      </c>
      <c r="C146" s="70" t="s">
        <v>1171</v>
      </c>
      <c r="E146" s="44"/>
      <c r="F146" s="22" t="s">
        <v>14</v>
      </c>
      <c r="G146" s="24"/>
      <c r="H146" s="24"/>
      <c r="I146" s="44"/>
      <c r="J146" s="22" t="s">
        <v>458</v>
      </c>
      <c r="K146" s="24"/>
      <c r="L146" s="24"/>
      <c r="M146" s="44"/>
      <c r="N146" s="22" t="s">
        <v>452</v>
      </c>
      <c r="O146" s="24"/>
      <c r="P146" s="24"/>
      <c r="Q146" s="44"/>
      <c r="R146" s="22" t="s">
        <v>411</v>
      </c>
      <c r="S146" s="24"/>
      <c r="T146" s="24"/>
      <c r="U146" s="44"/>
      <c r="V146" s="22"/>
      <c r="W146" s="44"/>
      <c r="X146" s="22"/>
      <c r="Y146" s="24"/>
      <c r="Z146" s="24"/>
      <c r="AA146" s="44"/>
      <c r="AB146" s="22"/>
      <c r="AC146" s="24"/>
      <c r="AD146" s="24"/>
      <c r="AE146" s="24"/>
    </row>
    <row r="147">
      <c r="B147" s="18" t="s">
        <v>1173</v>
      </c>
      <c r="C147" s="70" t="s">
        <v>1174</v>
      </c>
      <c r="E147" s="44"/>
      <c r="F147" s="22" t="s">
        <v>14</v>
      </c>
      <c r="G147" s="24"/>
      <c r="H147" s="24"/>
      <c r="I147" s="44"/>
      <c r="J147" s="22" t="s">
        <v>486</v>
      </c>
      <c r="K147" s="30" t="str">
        <f>HYPERLINK("https://www.youtube.com/watch?v=nKFMSGXp-VQ","SUN")</f>
        <v>SUN</v>
      </c>
      <c r="L147" s="30" t="str">
        <f>HYPERLINK("https://www.youtube.com/watch?v=OZoPaF5Ja0s&amp;index=214&amp;t=0s&amp;list=PLbU6uWaIKemqNvTeRxK-Ay6PRg9iwCKVi","HIT")</f>
        <v>HIT</v>
      </c>
      <c r="M147" s="50"/>
      <c r="N147" s="22" t="s">
        <v>318</v>
      </c>
      <c r="O147" s="24"/>
      <c r="P147" s="24"/>
      <c r="Q147" s="44"/>
      <c r="R147" s="22" t="s">
        <v>437</v>
      </c>
      <c r="S147" s="24"/>
      <c r="T147" s="24"/>
      <c r="U147" s="44"/>
      <c r="V147" s="22"/>
      <c r="W147" s="44"/>
      <c r="X147" s="22"/>
      <c r="Y147" s="24"/>
      <c r="Z147" s="24"/>
      <c r="AA147" s="44"/>
      <c r="AB147" s="22"/>
      <c r="AC147" s="24"/>
      <c r="AD147" s="24"/>
      <c r="AE147" s="24"/>
    </row>
    <row r="148">
      <c r="A148" s="41" t="s">
        <v>1177</v>
      </c>
      <c r="B148" s="18" t="s">
        <v>1178</v>
      </c>
      <c r="C148" s="70" t="s">
        <v>1179</v>
      </c>
      <c r="D148" s="22" t="s">
        <v>133</v>
      </c>
      <c r="E148" s="44"/>
      <c r="F148" s="22" t="s">
        <v>14</v>
      </c>
      <c r="G148" s="24"/>
      <c r="H148" s="24"/>
      <c r="I148" s="44"/>
      <c r="J148" s="22" t="s">
        <v>145</v>
      </c>
      <c r="K148" s="30" t="str">
        <f>HYPERLINK("https://www.twitch.tv/videos/227385692","NIM")</f>
        <v>NIM</v>
      </c>
      <c r="L148" s="24"/>
      <c r="M148" s="50"/>
      <c r="N148" s="22"/>
      <c r="O148" s="24"/>
      <c r="P148" s="24"/>
      <c r="Q148" s="44"/>
      <c r="R148" s="22"/>
      <c r="S148" s="24"/>
      <c r="T148" s="24"/>
      <c r="U148" s="44"/>
      <c r="V148" s="22"/>
      <c r="W148" s="44"/>
      <c r="X148" s="22"/>
      <c r="Y148" s="24"/>
      <c r="Z148" s="24"/>
      <c r="AA148" s="44"/>
      <c r="AB148" s="22"/>
      <c r="AC148" s="24"/>
      <c r="AD148" s="24"/>
      <c r="AE148" s="24"/>
    </row>
    <row r="149">
      <c r="B149" s="18" t="s">
        <v>1182</v>
      </c>
      <c r="C149" s="70" t="s">
        <v>1183</v>
      </c>
      <c r="E149" s="44"/>
      <c r="F149" s="22" t="s">
        <v>14</v>
      </c>
      <c r="G149" s="24"/>
      <c r="H149" s="24"/>
      <c r="I149" s="44"/>
      <c r="J149" s="22" t="s">
        <v>249</v>
      </c>
      <c r="K149" s="24"/>
      <c r="L149" s="24"/>
      <c r="M149" s="44"/>
      <c r="N149" s="22" t="s">
        <v>318</v>
      </c>
      <c r="O149" s="24"/>
      <c r="P149" s="24"/>
      <c r="Q149" s="44"/>
      <c r="R149" s="22" t="s">
        <v>319</v>
      </c>
      <c r="S149" s="24"/>
      <c r="T149" s="24"/>
      <c r="U149" s="44"/>
      <c r="V149" s="22"/>
      <c r="W149" s="44"/>
      <c r="X149" s="22"/>
      <c r="Y149" s="24"/>
      <c r="Z149" s="24"/>
      <c r="AA149" s="44"/>
      <c r="AB149" s="22"/>
      <c r="AC149" s="24"/>
      <c r="AD149" s="24"/>
      <c r="AE149" s="24"/>
    </row>
    <row r="150">
      <c r="B150" s="18" t="s">
        <v>1189</v>
      </c>
      <c r="C150" s="70" t="s">
        <v>1190</v>
      </c>
      <c r="E150" s="44"/>
      <c r="F150" s="22" t="s">
        <v>14</v>
      </c>
      <c r="G150" s="24"/>
      <c r="H150" s="24"/>
      <c r="I150" s="44"/>
      <c r="J150" s="22" t="s">
        <v>145</v>
      </c>
      <c r="K150" s="24"/>
      <c r="L150" s="24"/>
      <c r="M150" s="44"/>
      <c r="N150" s="22"/>
      <c r="O150" s="24"/>
      <c r="P150" s="24"/>
      <c r="Q150" s="44"/>
      <c r="R150" s="22"/>
      <c r="S150" s="24"/>
      <c r="T150" s="24"/>
      <c r="U150" s="44"/>
      <c r="V150" s="22"/>
      <c r="W150" s="44"/>
      <c r="X150" s="22"/>
      <c r="Y150" s="24"/>
      <c r="Z150" s="24"/>
      <c r="AA150" s="44"/>
      <c r="AB150" s="22"/>
      <c r="AC150" s="24"/>
      <c r="AD150" s="24"/>
      <c r="AE150" s="24"/>
    </row>
    <row r="151">
      <c r="B151" s="18" t="s">
        <v>1193</v>
      </c>
      <c r="C151" s="70" t="s">
        <v>1194</v>
      </c>
      <c r="E151" s="44"/>
      <c r="F151" s="22" t="s">
        <v>14</v>
      </c>
      <c r="G151" s="24"/>
      <c r="H151" s="24"/>
      <c r="I151" s="44"/>
      <c r="J151" s="22" t="s">
        <v>325</v>
      </c>
      <c r="K151" s="24"/>
      <c r="L151" s="24"/>
      <c r="M151" s="44"/>
      <c r="N151" s="22"/>
      <c r="O151" s="24"/>
      <c r="P151" s="24"/>
      <c r="Q151" s="44"/>
      <c r="R151" s="22"/>
      <c r="S151" s="24"/>
      <c r="T151" s="24"/>
      <c r="U151" s="44"/>
      <c r="V151" s="22"/>
      <c r="W151" s="44"/>
      <c r="X151" s="22"/>
      <c r="Y151" s="24"/>
      <c r="Z151" s="24"/>
      <c r="AA151" s="44"/>
      <c r="AB151" s="22"/>
      <c r="AC151" s="24"/>
      <c r="AD151" s="24"/>
      <c r="AE151" s="24"/>
    </row>
    <row r="152">
      <c r="B152" s="18" t="s">
        <v>1195</v>
      </c>
      <c r="C152" s="70" t="s">
        <v>1196</v>
      </c>
      <c r="E152" s="44"/>
      <c r="F152" s="22" t="s">
        <v>14</v>
      </c>
      <c r="G152" s="24"/>
      <c r="H152" s="24"/>
      <c r="I152" s="44"/>
      <c r="J152" s="22" t="s">
        <v>249</v>
      </c>
      <c r="K152" s="30" t="str">
        <f>HYPERLINK("https://www.youtube.com/watch?v=7gmatBypLds","XEL")</f>
        <v>XEL</v>
      </c>
      <c r="L152" s="24"/>
      <c r="M152" s="44"/>
      <c r="N152" s="22"/>
      <c r="O152" s="24"/>
      <c r="P152" s="24"/>
      <c r="Q152" s="44"/>
      <c r="R152" s="22"/>
      <c r="S152" s="24"/>
      <c r="T152" s="24"/>
      <c r="U152" s="44"/>
      <c r="V152" s="22"/>
      <c r="W152" s="44"/>
      <c r="X152" s="22"/>
      <c r="Y152" s="24"/>
      <c r="Z152" s="24"/>
      <c r="AA152" s="44"/>
      <c r="AB152" s="22"/>
      <c r="AC152" s="24"/>
      <c r="AD152" s="24"/>
      <c r="AE152" s="24"/>
    </row>
    <row r="153">
      <c r="A153" s="41" t="s">
        <v>1199</v>
      </c>
      <c r="B153" s="18" t="s">
        <v>1200</v>
      </c>
      <c r="C153" s="70" t="s">
        <v>1201</v>
      </c>
      <c r="D153" s="22" t="s">
        <v>133</v>
      </c>
      <c r="E153" s="44"/>
      <c r="F153" s="22" t="s">
        <v>14</v>
      </c>
      <c r="G153" s="24"/>
      <c r="H153" s="24"/>
      <c r="I153" s="44"/>
      <c r="J153" s="22" t="s">
        <v>249</v>
      </c>
      <c r="K153" s="30" t="str">
        <f>HYPERLINK("https://www.youtube.com/watch?v=LXRg69pldV8","SUN")</f>
        <v>SUN</v>
      </c>
      <c r="L153" s="24"/>
      <c r="M153" s="44"/>
      <c r="N153" s="22"/>
      <c r="O153" s="24"/>
      <c r="P153" s="24"/>
      <c r="Q153" s="44"/>
      <c r="R153" s="22"/>
      <c r="S153" s="24"/>
      <c r="T153" s="24"/>
      <c r="U153" s="44"/>
      <c r="V153" s="22"/>
      <c r="W153" s="44"/>
      <c r="X153" s="22"/>
      <c r="Y153" s="24"/>
      <c r="Z153" s="24"/>
      <c r="AA153" s="44"/>
      <c r="AB153" s="22"/>
      <c r="AC153" s="24"/>
      <c r="AD153" s="24"/>
      <c r="AE153" s="24"/>
    </row>
    <row r="154">
      <c r="B154" s="18" t="s">
        <v>1207</v>
      </c>
      <c r="C154" s="70" t="s">
        <v>1208</v>
      </c>
      <c r="E154" s="44"/>
      <c r="F154" s="22" t="s">
        <v>14</v>
      </c>
      <c r="G154" s="24"/>
      <c r="H154" s="24"/>
      <c r="I154" s="44"/>
      <c r="J154" s="22" t="s">
        <v>249</v>
      </c>
      <c r="K154" s="24"/>
      <c r="L154" s="24"/>
      <c r="M154" s="44"/>
      <c r="N154" s="22" t="s">
        <v>318</v>
      </c>
      <c r="O154" s="24"/>
      <c r="P154" s="24"/>
      <c r="Q154" s="44"/>
      <c r="R154" s="22" t="s">
        <v>319</v>
      </c>
      <c r="S154" s="24"/>
      <c r="T154" s="24"/>
      <c r="U154" s="44"/>
      <c r="V154" s="22"/>
      <c r="W154" s="44"/>
      <c r="X154" s="22"/>
      <c r="Y154" s="24"/>
      <c r="Z154" s="24"/>
      <c r="AA154" s="44"/>
      <c r="AB154" s="22"/>
      <c r="AC154" s="24"/>
      <c r="AD154" s="24"/>
      <c r="AE154" s="24"/>
    </row>
    <row r="155">
      <c r="B155" s="18" t="s">
        <v>1209</v>
      </c>
      <c r="C155" s="70" t="s">
        <v>1210</v>
      </c>
      <c r="E155" s="44"/>
      <c r="F155" s="22" t="s">
        <v>14</v>
      </c>
      <c r="G155" s="24"/>
      <c r="H155" s="24"/>
      <c r="I155" s="44"/>
      <c r="J155" s="22" t="s">
        <v>423</v>
      </c>
      <c r="K155" s="24"/>
      <c r="L155" s="24"/>
      <c r="M155" s="44"/>
      <c r="N155" s="22" t="s">
        <v>319</v>
      </c>
      <c r="O155" s="24"/>
      <c r="P155" s="24"/>
      <c r="Q155" s="44"/>
      <c r="R155" s="22"/>
      <c r="S155" s="24"/>
      <c r="T155" s="24"/>
      <c r="U155" s="44"/>
      <c r="V155" s="22"/>
      <c r="W155" s="44"/>
      <c r="X155" s="22"/>
      <c r="Y155" s="24"/>
      <c r="Z155" s="24"/>
      <c r="AA155" s="44"/>
      <c r="AB155" s="22"/>
      <c r="AC155" s="24"/>
      <c r="AD155" s="24"/>
      <c r="AE155" s="24"/>
    </row>
    <row r="156">
      <c r="B156" s="18" t="s">
        <v>1214</v>
      </c>
      <c r="C156" s="70" t="s">
        <v>1217</v>
      </c>
      <c r="E156" s="44"/>
      <c r="F156" s="22" t="s">
        <v>14</v>
      </c>
      <c r="G156" s="24"/>
      <c r="H156" s="24"/>
      <c r="I156" s="44"/>
      <c r="J156" s="22" t="s">
        <v>212</v>
      </c>
      <c r="K156" s="24"/>
      <c r="L156" s="24"/>
      <c r="M156" s="44"/>
      <c r="N156" s="22" t="s">
        <v>307</v>
      </c>
      <c r="O156" s="30" t="str">
        <f>HYPERLINK("https://www.youtube.com/watch?v=sCkiErFRmpM","SUN")</f>
        <v>SUN</v>
      </c>
      <c r="P156" s="24"/>
      <c r="Q156" s="44"/>
      <c r="R156" s="22"/>
      <c r="S156" s="24"/>
      <c r="T156" s="24"/>
      <c r="U156" s="44"/>
      <c r="V156" s="22"/>
      <c r="W156" s="44"/>
      <c r="X156" s="22"/>
      <c r="Y156" s="24"/>
      <c r="Z156" s="24"/>
      <c r="AA156" s="44"/>
      <c r="AB156" s="22"/>
      <c r="AC156" s="24"/>
      <c r="AD156" s="24"/>
      <c r="AE156" s="24"/>
    </row>
    <row r="157">
      <c r="B157" s="18" t="s">
        <v>1219</v>
      </c>
      <c r="C157" s="70" t="s">
        <v>1220</v>
      </c>
      <c r="E157" s="44"/>
      <c r="F157" s="22" t="s">
        <v>14</v>
      </c>
      <c r="G157" s="24"/>
      <c r="H157" s="24"/>
      <c r="I157" s="44"/>
      <c r="J157" s="22" t="s">
        <v>249</v>
      </c>
      <c r="K157" s="24"/>
      <c r="L157" s="24"/>
      <c r="M157" s="44"/>
      <c r="N157" s="22" t="s">
        <v>353</v>
      </c>
      <c r="O157" s="24"/>
      <c r="P157" s="24"/>
      <c r="Q157" s="44"/>
      <c r="R157" s="22" t="s">
        <v>354</v>
      </c>
      <c r="S157" s="24"/>
      <c r="T157" s="24"/>
      <c r="U157" s="44"/>
      <c r="V157" s="22"/>
      <c r="W157" s="44"/>
      <c r="X157" s="22"/>
      <c r="Y157" s="24"/>
      <c r="Z157" s="24"/>
      <c r="AA157" s="44"/>
      <c r="AB157" s="22"/>
      <c r="AC157" s="24"/>
      <c r="AD157" s="24"/>
      <c r="AE157" s="24"/>
    </row>
    <row r="158">
      <c r="A158" s="41" t="s">
        <v>1221</v>
      </c>
      <c r="B158" s="18" t="s">
        <v>1222</v>
      </c>
      <c r="C158" s="70" t="s">
        <v>1224</v>
      </c>
      <c r="D158" s="22" t="s">
        <v>133</v>
      </c>
      <c r="E158" s="44"/>
      <c r="F158" s="22" t="s">
        <v>14</v>
      </c>
      <c r="G158" s="47" t="str">
        <f>HYPERLINK("https://www.youtube.com/watch?v=r-lA0QW5ixc","SYS")</f>
        <v>SYS</v>
      </c>
      <c r="H158" s="24"/>
      <c r="I158" s="44"/>
      <c r="J158" s="22" t="s">
        <v>145</v>
      </c>
      <c r="K158" s="24"/>
      <c r="L158" s="24"/>
      <c r="M158" s="44"/>
      <c r="N158" s="22"/>
      <c r="O158" s="24"/>
      <c r="P158" s="24"/>
      <c r="Q158" s="44"/>
      <c r="R158" s="22"/>
      <c r="S158" s="24"/>
      <c r="T158" s="24"/>
      <c r="U158" s="44"/>
      <c r="V158" s="22"/>
      <c r="W158" s="44"/>
      <c r="X158" s="22"/>
      <c r="Y158" s="24"/>
      <c r="Z158" s="24"/>
      <c r="AA158" s="44"/>
      <c r="AB158" s="22"/>
      <c r="AC158" s="24"/>
      <c r="AD158" s="24"/>
      <c r="AE158" s="24"/>
    </row>
    <row r="159">
      <c r="B159" s="18" t="s">
        <v>1229</v>
      </c>
      <c r="C159" s="70" t="s">
        <v>1230</v>
      </c>
      <c r="E159" s="44"/>
      <c r="F159" s="22" t="s">
        <v>14</v>
      </c>
      <c r="G159" s="30" t="str">
        <f>HYPERLINK("https://youtu.be/r-lA0QW5ixc?t=15s","SYS")</f>
        <v>SYS</v>
      </c>
      <c r="H159" s="24"/>
      <c r="I159" s="44"/>
      <c r="J159" s="22" t="s">
        <v>1233</v>
      </c>
      <c r="K159" s="24"/>
      <c r="L159" s="24"/>
      <c r="M159" s="44"/>
      <c r="N159" s="22" t="s">
        <v>319</v>
      </c>
      <c r="O159" s="24"/>
      <c r="P159" s="24"/>
      <c r="Q159" s="44"/>
      <c r="R159" s="22" t="s">
        <v>348</v>
      </c>
      <c r="S159" s="24"/>
      <c r="T159" s="24"/>
      <c r="U159" s="44"/>
      <c r="V159" s="22"/>
      <c r="W159" s="44"/>
      <c r="X159" s="22"/>
      <c r="Y159" s="24"/>
      <c r="Z159" s="24"/>
      <c r="AA159" s="44"/>
      <c r="AB159" s="22"/>
      <c r="AC159" s="24"/>
      <c r="AD159" s="24"/>
      <c r="AE159" s="24"/>
    </row>
    <row r="160">
      <c r="B160" s="18" t="s">
        <v>1234</v>
      </c>
      <c r="C160" s="70" t="s">
        <v>1235</v>
      </c>
      <c r="E160" s="44"/>
      <c r="F160" s="22" t="s">
        <v>14</v>
      </c>
      <c r="G160" s="30" t="str">
        <f>HYPERLINK("https://youtu.be/r-lA0QW5ixc?t=46s","SYS")</f>
        <v>SYS</v>
      </c>
      <c r="H160" s="24"/>
      <c r="I160" s="44"/>
      <c r="J160" s="22" t="s">
        <v>486</v>
      </c>
      <c r="K160" s="24"/>
      <c r="L160" s="24"/>
      <c r="M160" s="44"/>
      <c r="N160" s="22" t="s">
        <v>981</v>
      </c>
      <c r="O160" s="30" t="str">
        <f>HYPERLINK("https://www.twitch.tv/videos/227384106","NIM")</f>
        <v>NIM</v>
      </c>
      <c r="P160" s="24"/>
      <c r="Q160" s="50"/>
      <c r="R160" s="22"/>
      <c r="S160" s="24"/>
      <c r="T160" s="24"/>
      <c r="U160" s="44"/>
      <c r="V160" s="22"/>
      <c r="W160" s="44"/>
      <c r="X160" s="22"/>
      <c r="Y160" s="24"/>
      <c r="Z160" s="24"/>
      <c r="AA160" s="44"/>
      <c r="AB160" s="22"/>
      <c r="AC160" s="24"/>
      <c r="AD160" s="24"/>
      <c r="AE160" s="24"/>
    </row>
    <row r="161">
      <c r="B161" s="18" t="s">
        <v>1241</v>
      </c>
      <c r="C161" s="70" t="s">
        <v>1242</v>
      </c>
      <c r="E161" s="44"/>
      <c r="F161" s="22" t="s">
        <v>14</v>
      </c>
      <c r="G161" s="30" t="str">
        <f>HYPERLINK("https://youtu.be/r-lA0QW5ixc?t=1m12s","SYS")</f>
        <v>SYS</v>
      </c>
      <c r="H161" s="24"/>
      <c r="I161" s="44"/>
      <c r="J161" s="22" t="s">
        <v>1245</v>
      </c>
      <c r="K161" s="24"/>
      <c r="L161" s="24"/>
      <c r="M161" s="44"/>
      <c r="N161" s="22"/>
      <c r="O161" s="24"/>
      <c r="P161" s="24"/>
      <c r="Q161" s="44"/>
      <c r="R161" s="22"/>
      <c r="S161" s="24"/>
      <c r="T161" s="24"/>
      <c r="U161" s="44"/>
      <c r="V161" s="22"/>
      <c r="W161" s="44"/>
      <c r="X161" s="22"/>
      <c r="Y161" s="24"/>
      <c r="Z161" s="24"/>
      <c r="AA161" s="44"/>
      <c r="AB161" s="22"/>
      <c r="AC161" s="24"/>
      <c r="AD161" s="24"/>
      <c r="AE161" s="24"/>
    </row>
    <row r="162">
      <c r="B162" s="18" t="s">
        <v>1247</v>
      </c>
      <c r="C162" s="70" t="s">
        <v>1248</v>
      </c>
      <c r="E162" s="44"/>
      <c r="F162" s="22" t="s">
        <v>14</v>
      </c>
      <c r="G162" s="30" t="str">
        <f>HYPERLINK("https://youtu.be/r-lA0QW5ixc?t=1m39s","SYS")</f>
        <v>SYS</v>
      </c>
      <c r="H162" s="24"/>
      <c r="I162" s="44"/>
      <c r="J162" s="22" t="s">
        <v>486</v>
      </c>
      <c r="K162" s="24"/>
      <c r="L162" s="24"/>
      <c r="M162" s="44"/>
      <c r="N162" s="22" t="s">
        <v>354</v>
      </c>
      <c r="O162" s="24"/>
      <c r="P162" s="24"/>
      <c r="Q162" s="44"/>
      <c r="R162" s="22" t="s">
        <v>396</v>
      </c>
      <c r="S162" s="30" t="str">
        <f>HYPERLINK("https://www.youtube.com/watch?v=xQP9kD5prJs","ESP")</f>
        <v>ESP</v>
      </c>
      <c r="T162" s="47" t="str">
        <f>HYPERLINK("https://www.youtube.com/watch?v=F5dc4TTgwAI","XEL")</f>
        <v>XEL</v>
      </c>
      <c r="U162" s="71" t="str">
        <f>HYPERLINK("https://www.youtube.com/watch?v=VRLSYg9aGkU&amp;index=321&amp;list=PLbU6uWaIKemqNvTeRxK-Ay6PRg9iwCKVi&amp;t=0s","HIT")</f>
        <v>HIT</v>
      </c>
      <c r="V162" s="22"/>
      <c r="W162" s="44"/>
      <c r="X162" s="22"/>
      <c r="Y162" s="24"/>
      <c r="Z162" s="24"/>
      <c r="AA162" s="44"/>
      <c r="AB162" s="22"/>
      <c r="AC162" s="24"/>
      <c r="AD162" s="24"/>
      <c r="AE162" s="24"/>
    </row>
    <row r="163">
      <c r="A163" s="41" t="s">
        <v>1259</v>
      </c>
      <c r="B163" s="18" t="s">
        <v>1261</v>
      </c>
      <c r="C163" s="70" t="s">
        <v>1262</v>
      </c>
      <c r="D163" s="22" t="s">
        <v>133</v>
      </c>
      <c r="E163" s="44"/>
      <c r="F163" s="22" t="s">
        <v>14</v>
      </c>
      <c r="G163" s="24"/>
      <c r="H163" s="24"/>
      <c r="I163" s="44"/>
      <c r="J163" s="22" t="s">
        <v>778</v>
      </c>
      <c r="K163" s="24"/>
      <c r="L163" s="24"/>
      <c r="M163" s="44"/>
      <c r="N163" s="22" t="s">
        <v>437</v>
      </c>
      <c r="O163" s="24"/>
      <c r="P163" s="24"/>
      <c r="Q163" s="44"/>
      <c r="R163" s="22" t="s">
        <v>348</v>
      </c>
      <c r="S163" s="24"/>
      <c r="T163" s="24"/>
      <c r="U163" s="44"/>
      <c r="V163" s="22" t="s">
        <v>354</v>
      </c>
      <c r="W163" s="44"/>
      <c r="X163" s="22" t="s">
        <v>1263</v>
      </c>
      <c r="Y163" s="30" t="str">
        <f>HYPERLINK("https://www.youtube.com/watch?v=7QSRwG8GnWE","XEL")</f>
        <v>XEL</v>
      </c>
      <c r="Z163" s="30" t="str">
        <f>HYPERLINK("https://www.youtube.com/watch?v=-7d2qgMHjUQ&amp;index=264&amp;list=PLbU6uWaIKemqNvTeRxK-Ay6PRg9iwCKVi&amp;t=0s","HIT")</f>
        <v>HIT</v>
      </c>
      <c r="AA163" s="50"/>
      <c r="AB163" s="22"/>
      <c r="AC163" s="24"/>
      <c r="AD163" s="24"/>
      <c r="AE163" s="24"/>
    </row>
    <row r="164">
      <c r="B164" s="18" t="s">
        <v>1266</v>
      </c>
      <c r="C164" s="70" t="s">
        <v>1267</v>
      </c>
      <c r="E164" s="44"/>
      <c r="F164" s="22" t="s">
        <v>14</v>
      </c>
      <c r="G164" s="24"/>
      <c r="H164" s="24"/>
      <c r="I164" s="44"/>
      <c r="J164" s="22" t="s">
        <v>145</v>
      </c>
      <c r="K164" s="24"/>
      <c r="L164" s="24"/>
      <c r="M164" s="44"/>
      <c r="N164" s="22"/>
      <c r="O164" s="24"/>
      <c r="P164" s="24"/>
      <c r="Q164" s="44"/>
      <c r="R164" s="22"/>
      <c r="S164" s="24"/>
      <c r="T164" s="24"/>
      <c r="U164" s="44"/>
      <c r="V164" s="22"/>
      <c r="W164" s="44"/>
      <c r="X164" s="22"/>
      <c r="Y164" s="24"/>
      <c r="Z164" s="24"/>
      <c r="AA164" s="44"/>
      <c r="AB164" s="22"/>
      <c r="AC164" s="24"/>
      <c r="AD164" s="24"/>
      <c r="AE164" s="24"/>
    </row>
    <row r="165">
      <c r="B165" s="18" t="s">
        <v>1270</v>
      </c>
      <c r="C165" s="70" t="s">
        <v>1271</v>
      </c>
      <c r="E165" s="44"/>
      <c r="F165" s="22" t="s">
        <v>14</v>
      </c>
      <c r="G165" s="24"/>
      <c r="H165" s="24"/>
      <c r="I165" s="44"/>
      <c r="J165" s="22" t="s">
        <v>145</v>
      </c>
      <c r="K165" s="24"/>
      <c r="L165" s="24"/>
      <c r="M165" s="44"/>
      <c r="N165" s="22"/>
      <c r="O165" s="24"/>
      <c r="P165" s="24"/>
      <c r="Q165" s="44"/>
      <c r="R165" s="22"/>
      <c r="S165" s="24"/>
      <c r="T165" s="24"/>
      <c r="U165" s="44"/>
      <c r="V165" s="22"/>
      <c r="W165" s="44"/>
      <c r="X165" s="22"/>
      <c r="Y165" s="24"/>
      <c r="Z165" s="24"/>
      <c r="AA165" s="44"/>
      <c r="AB165" s="22"/>
      <c r="AC165" s="24"/>
      <c r="AD165" s="24"/>
      <c r="AE165" s="24"/>
    </row>
    <row r="166">
      <c r="B166" s="18" t="s">
        <v>1277</v>
      </c>
      <c r="C166" s="70" t="s">
        <v>1278</v>
      </c>
      <c r="E166" s="44"/>
      <c r="F166" s="22" t="s">
        <v>14</v>
      </c>
      <c r="G166" s="24"/>
      <c r="H166" s="24"/>
      <c r="I166" s="44"/>
      <c r="J166" s="22" t="s">
        <v>249</v>
      </c>
      <c r="K166" s="24"/>
      <c r="L166" s="24"/>
      <c r="M166" s="44"/>
      <c r="N166" s="22"/>
      <c r="O166" s="24"/>
      <c r="P166" s="24"/>
      <c r="Q166" s="44"/>
      <c r="R166" s="22"/>
      <c r="S166" s="24"/>
      <c r="T166" s="24"/>
      <c r="U166" s="44"/>
      <c r="V166" s="22"/>
      <c r="W166" s="44"/>
      <c r="X166" s="22"/>
      <c r="Y166" s="24"/>
      <c r="Z166" s="24"/>
      <c r="AA166" s="44"/>
      <c r="AB166" s="22"/>
      <c r="AC166" s="24"/>
      <c r="AD166" s="24"/>
      <c r="AE166" s="24"/>
    </row>
    <row r="167">
      <c r="B167" s="18" t="s">
        <v>1279</v>
      </c>
      <c r="C167" s="70" t="s">
        <v>1280</v>
      </c>
      <c r="E167" s="44"/>
      <c r="F167" s="22" t="s">
        <v>14</v>
      </c>
      <c r="G167" s="24"/>
      <c r="H167" s="24"/>
      <c r="I167" s="44"/>
      <c r="J167" s="22" t="s">
        <v>212</v>
      </c>
      <c r="K167" s="24"/>
      <c r="L167" s="24"/>
      <c r="M167" s="44"/>
      <c r="N167" s="22" t="s">
        <v>307</v>
      </c>
      <c r="O167" s="30" t="str">
        <f>HYPERLINK("https://www.twitch.tv/videos/227383277","NIM")</f>
        <v>NIM</v>
      </c>
      <c r="P167" s="24"/>
      <c r="Q167" s="50"/>
      <c r="R167" s="22"/>
      <c r="S167" s="24"/>
      <c r="T167" s="24"/>
      <c r="U167" s="44"/>
      <c r="V167" s="22"/>
      <c r="W167" s="44"/>
      <c r="X167" s="22"/>
      <c r="Y167" s="24"/>
      <c r="Z167" s="24"/>
      <c r="AA167" s="44"/>
      <c r="AB167" s="22"/>
      <c r="AC167" s="24"/>
      <c r="AD167" s="24"/>
      <c r="AE167" s="24"/>
    </row>
    <row r="168">
      <c r="A168" s="41" t="s">
        <v>1286</v>
      </c>
      <c r="B168" s="18" t="s">
        <v>1287</v>
      </c>
      <c r="C168" s="70" t="s">
        <v>1288</v>
      </c>
      <c r="D168" s="22" t="s">
        <v>133</v>
      </c>
      <c r="E168" s="44"/>
      <c r="F168" s="22" t="s">
        <v>14</v>
      </c>
      <c r="G168" s="24"/>
      <c r="H168" s="24"/>
      <c r="I168" s="44"/>
      <c r="J168" s="22" t="s">
        <v>145</v>
      </c>
      <c r="K168" s="24"/>
      <c r="L168" s="24"/>
      <c r="M168" s="44"/>
      <c r="N168" s="22"/>
      <c r="O168" s="24"/>
      <c r="P168" s="24"/>
      <c r="Q168" s="44"/>
      <c r="R168" s="22"/>
      <c r="S168" s="24"/>
      <c r="T168" s="24"/>
      <c r="U168" s="44"/>
      <c r="V168" s="22"/>
      <c r="W168" s="44"/>
      <c r="X168" s="22"/>
      <c r="Y168" s="24"/>
      <c r="Z168" s="24"/>
      <c r="AA168" s="44"/>
      <c r="AB168" s="22"/>
      <c r="AC168" s="24"/>
      <c r="AD168" s="24"/>
      <c r="AE168" s="24"/>
    </row>
    <row r="169">
      <c r="B169" s="18" t="s">
        <v>1291</v>
      </c>
      <c r="C169" s="70" t="s">
        <v>1292</v>
      </c>
      <c r="E169" s="44"/>
      <c r="F169" s="22" t="s">
        <v>14</v>
      </c>
      <c r="G169" s="24"/>
      <c r="H169" s="24"/>
      <c r="I169" s="44"/>
      <c r="J169" s="22" t="s">
        <v>556</v>
      </c>
      <c r="K169" s="24"/>
      <c r="L169" s="24"/>
      <c r="M169" s="44"/>
      <c r="N169" s="22" t="s">
        <v>318</v>
      </c>
      <c r="O169" s="24"/>
      <c r="P169" s="24"/>
      <c r="Q169" s="44"/>
      <c r="R169" s="22" t="s">
        <v>319</v>
      </c>
      <c r="S169" s="24"/>
      <c r="T169" s="24"/>
      <c r="U169" s="44"/>
      <c r="V169" s="22" t="s">
        <v>438</v>
      </c>
      <c r="W169" s="44"/>
      <c r="X169" s="22" t="s">
        <v>348</v>
      </c>
      <c r="Y169" s="24"/>
      <c r="Z169" s="24"/>
      <c r="AA169" s="44"/>
      <c r="AB169" s="22" t="s">
        <v>353</v>
      </c>
      <c r="AC169" s="24"/>
      <c r="AD169" s="24"/>
      <c r="AE169" s="24"/>
    </row>
    <row r="170">
      <c r="B170" s="18" t="s">
        <v>1298</v>
      </c>
      <c r="C170" s="70" t="s">
        <v>1299</v>
      </c>
      <c r="E170" s="44"/>
      <c r="F170" s="22" t="s">
        <v>14</v>
      </c>
      <c r="G170" s="24"/>
      <c r="H170" s="24"/>
      <c r="I170" s="44"/>
      <c r="J170" s="22" t="s">
        <v>249</v>
      </c>
      <c r="K170" s="30" t="str">
        <f>HYPERLINK("https://www.youtube.com/watch?v=ZCD3UjPoeWI","XEL")</f>
        <v>XEL</v>
      </c>
      <c r="L170" s="24"/>
      <c r="M170" s="44"/>
      <c r="N170" s="22" t="s">
        <v>353</v>
      </c>
      <c r="O170" s="24"/>
      <c r="P170" s="24"/>
      <c r="Q170" s="44"/>
      <c r="R170" s="22"/>
      <c r="S170" s="24"/>
      <c r="T170" s="24"/>
      <c r="U170" s="44"/>
      <c r="V170" s="22"/>
      <c r="W170" s="44"/>
      <c r="X170" s="22"/>
      <c r="Y170" s="24"/>
      <c r="Z170" s="24"/>
      <c r="AA170" s="44"/>
      <c r="AB170" s="22"/>
      <c r="AC170" s="24"/>
      <c r="AD170" s="24"/>
      <c r="AE170" s="24"/>
    </row>
    <row r="171">
      <c r="B171" s="18" t="s">
        <v>1305</v>
      </c>
      <c r="C171" s="70" t="s">
        <v>1306</v>
      </c>
      <c r="E171" s="44"/>
      <c r="F171" s="22" t="s">
        <v>14</v>
      </c>
      <c r="G171" s="24"/>
      <c r="H171" s="24"/>
      <c r="I171" s="44"/>
      <c r="J171" s="22" t="s">
        <v>249</v>
      </c>
      <c r="K171" s="30" t="str">
        <f>HYPERLINK("https://www.twitch.tv/videos/227380791","NIM")</f>
        <v>NIM</v>
      </c>
      <c r="L171" s="30" t="str">
        <f>HYPERLINK("https://www.youtube.com/watch?v=YFC5U0Hq_L0","HGB")</f>
        <v>HGB</v>
      </c>
      <c r="M171" s="50"/>
      <c r="N171" s="22" t="s">
        <v>353</v>
      </c>
      <c r="O171" s="24"/>
      <c r="P171" s="24"/>
      <c r="Q171" s="44"/>
      <c r="R171" s="22"/>
      <c r="S171" s="24"/>
      <c r="T171" s="24"/>
      <c r="U171" s="44"/>
      <c r="V171" s="22"/>
      <c r="W171" s="44"/>
      <c r="X171" s="22"/>
      <c r="Y171" s="24"/>
      <c r="Z171" s="24"/>
      <c r="AA171" s="44"/>
      <c r="AB171" s="22"/>
      <c r="AC171" s="24"/>
      <c r="AD171" s="24"/>
      <c r="AE171" s="24"/>
    </row>
    <row r="172">
      <c r="B172" s="18" t="s">
        <v>1310</v>
      </c>
      <c r="C172" s="70" t="s">
        <v>1312</v>
      </c>
      <c r="E172" s="44"/>
      <c r="F172" s="22" t="s">
        <v>14</v>
      </c>
      <c r="G172" s="24"/>
      <c r="H172" s="24"/>
      <c r="I172" s="44"/>
      <c r="J172" s="22" t="s">
        <v>145</v>
      </c>
      <c r="K172" s="24"/>
      <c r="L172" s="24"/>
      <c r="M172" s="44"/>
      <c r="N172" s="22"/>
      <c r="O172" s="24"/>
      <c r="P172" s="24"/>
      <c r="Q172" s="44"/>
      <c r="R172" s="22"/>
      <c r="S172" s="24"/>
      <c r="T172" s="24"/>
      <c r="U172" s="44"/>
      <c r="V172" s="22"/>
      <c r="W172" s="44"/>
      <c r="X172" s="22"/>
      <c r="Y172" s="24"/>
      <c r="Z172" s="24"/>
      <c r="AA172" s="44"/>
      <c r="AB172" s="22"/>
      <c r="AC172" s="24"/>
      <c r="AD172" s="24"/>
      <c r="AE172" s="24"/>
    </row>
    <row r="173">
      <c r="A173" s="41" t="s">
        <v>1316</v>
      </c>
      <c r="B173" s="18" t="s">
        <v>1317</v>
      </c>
      <c r="C173" s="70" t="s">
        <v>1318</v>
      </c>
      <c r="D173" s="22" t="s">
        <v>133</v>
      </c>
      <c r="E173" s="44"/>
      <c r="F173" s="22" t="s">
        <v>14</v>
      </c>
      <c r="G173" s="24"/>
      <c r="H173" s="24"/>
      <c r="I173" s="44"/>
      <c r="J173" s="22" t="s">
        <v>145</v>
      </c>
      <c r="K173" s="30" t="str">
        <f>HYPERLINK("https://www.youtube.com/watch?v=ywEn8Qrgi5s","SUN")</f>
        <v>SUN</v>
      </c>
      <c r="L173" s="24"/>
      <c r="M173" s="44"/>
      <c r="N173" s="22"/>
      <c r="O173" s="24"/>
      <c r="P173" s="24"/>
      <c r="Q173" s="44"/>
      <c r="R173" s="22"/>
      <c r="S173" s="24"/>
      <c r="T173" s="24"/>
      <c r="U173" s="44"/>
      <c r="V173" s="22"/>
      <c r="W173" s="44"/>
      <c r="X173" s="22"/>
      <c r="Y173" s="24"/>
      <c r="Z173" s="24"/>
      <c r="AA173" s="44"/>
      <c r="AB173" s="22"/>
      <c r="AC173" s="24"/>
      <c r="AD173" s="24"/>
      <c r="AE173" s="24"/>
    </row>
    <row r="174">
      <c r="B174" s="18" t="s">
        <v>1321</v>
      </c>
      <c r="C174" s="70" t="s">
        <v>1322</v>
      </c>
      <c r="E174" s="44"/>
      <c r="F174" s="22" t="s">
        <v>14</v>
      </c>
      <c r="G174" s="24"/>
      <c r="H174" s="24"/>
      <c r="I174" s="44"/>
      <c r="J174" s="22" t="s">
        <v>145</v>
      </c>
      <c r="K174" s="30" t="str">
        <f>HYPERLINK("https://www.twitch.tv/videos/227379770","NIM")</f>
        <v>NIM</v>
      </c>
      <c r="L174" s="24"/>
      <c r="M174" s="50"/>
      <c r="N174" s="22"/>
      <c r="O174" s="24"/>
      <c r="P174" s="24"/>
      <c r="Q174" s="44"/>
      <c r="R174" s="22"/>
      <c r="S174" s="24"/>
      <c r="T174" s="24"/>
      <c r="U174" s="44"/>
      <c r="V174" s="22"/>
      <c r="W174" s="44"/>
      <c r="X174" s="22"/>
      <c r="Y174" s="24"/>
      <c r="Z174" s="24"/>
      <c r="AA174" s="44"/>
      <c r="AB174" s="22"/>
      <c r="AC174" s="24"/>
      <c r="AD174" s="24"/>
      <c r="AE174" s="24"/>
    </row>
    <row r="175">
      <c r="B175" s="18" t="s">
        <v>1325</v>
      </c>
      <c r="C175" s="70" t="s">
        <v>1326</v>
      </c>
      <c r="E175" s="44"/>
      <c r="F175" s="22" t="s">
        <v>14</v>
      </c>
      <c r="G175" s="24"/>
      <c r="H175" s="24"/>
      <c r="I175" s="44"/>
      <c r="J175" s="22" t="s">
        <v>364</v>
      </c>
      <c r="K175" s="30" t="str">
        <f>HYPERLINK("https://www.twitch.tv/videos/227378668","NIM")</f>
        <v>NIM</v>
      </c>
      <c r="L175" s="24"/>
      <c r="M175" s="50"/>
      <c r="N175" s="22" t="s">
        <v>354</v>
      </c>
      <c r="O175" s="24"/>
      <c r="P175" s="24"/>
      <c r="Q175" s="44"/>
      <c r="R175" s="22"/>
      <c r="S175" s="24"/>
      <c r="T175" s="24"/>
      <c r="U175" s="44"/>
      <c r="V175" s="22"/>
      <c r="W175" s="44"/>
      <c r="X175" s="22"/>
      <c r="Y175" s="24"/>
      <c r="Z175" s="24"/>
      <c r="AA175" s="44"/>
      <c r="AB175" s="22"/>
      <c r="AC175" s="24"/>
      <c r="AD175" s="24"/>
      <c r="AE175" s="24"/>
    </row>
    <row r="176">
      <c r="B176" s="18" t="s">
        <v>1333</v>
      </c>
      <c r="C176" s="70" t="s">
        <v>1334</v>
      </c>
      <c r="E176" s="44"/>
      <c r="F176" s="22" t="s">
        <v>14</v>
      </c>
      <c r="G176" s="24"/>
      <c r="H176" s="24"/>
      <c r="I176" s="44"/>
      <c r="J176" s="22" t="s">
        <v>1335</v>
      </c>
      <c r="K176" s="30" t="str">
        <f>HYPERLINK("https://www.youtube.com/watch?v=99wA4M8JvZY","CHB")</f>
        <v>CHB</v>
      </c>
      <c r="L176" s="24"/>
      <c r="M176" s="44"/>
      <c r="N176" s="22" t="s">
        <v>437</v>
      </c>
      <c r="O176" s="24"/>
      <c r="P176" s="24"/>
      <c r="Q176" s="44"/>
      <c r="R176" s="22"/>
      <c r="S176" s="24"/>
      <c r="T176" s="24"/>
      <c r="U176" s="44"/>
      <c r="V176" s="22"/>
      <c r="W176" s="44"/>
      <c r="X176" s="22"/>
      <c r="Y176" s="24"/>
      <c r="Z176" s="24"/>
      <c r="AA176" s="44"/>
      <c r="AB176" s="22"/>
      <c r="AC176" s="24"/>
      <c r="AD176" s="24"/>
      <c r="AE176" s="24"/>
    </row>
    <row r="177">
      <c r="B177" s="18" t="s">
        <v>1341</v>
      </c>
      <c r="C177" s="70" t="s">
        <v>1342</v>
      </c>
      <c r="E177" s="44"/>
      <c r="F177" s="22" t="s">
        <v>14</v>
      </c>
      <c r="G177" s="24"/>
      <c r="H177" s="24"/>
      <c r="I177" s="44"/>
      <c r="J177" s="22" t="s">
        <v>212</v>
      </c>
      <c r="K177" s="24"/>
      <c r="L177" s="24"/>
      <c r="M177" s="44"/>
      <c r="N177" s="22"/>
      <c r="O177" s="24"/>
      <c r="P177" s="24"/>
      <c r="Q177" s="44"/>
      <c r="R177" s="22"/>
      <c r="S177" s="24"/>
      <c r="T177" s="24"/>
      <c r="U177" s="44"/>
      <c r="V177" s="22"/>
      <c r="W177" s="44"/>
      <c r="X177" s="22"/>
      <c r="Y177" s="24"/>
      <c r="Z177" s="24"/>
      <c r="AA177" s="44"/>
      <c r="AB177" s="22"/>
      <c r="AC177" s="24"/>
      <c r="AD177" s="24"/>
      <c r="AE177" s="24"/>
    </row>
    <row r="178">
      <c r="A178" s="41" t="s">
        <v>1344</v>
      </c>
      <c r="B178" s="18" t="s">
        <v>1345</v>
      </c>
      <c r="C178" s="70" t="s">
        <v>1346</v>
      </c>
      <c r="D178" s="22" t="s">
        <v>133</v>
      </c>
      <c r="E178" s="44"/>
      <c r="F178" s="22" t="s">
        <v>14</v>
      </c>
      <c r="G178" s="24"/>
      <c r="H178" s="24"/>
      <c r="I178" s="44"/>
      <c r="J178" s="22" t="s">
        <v>249</v>
      </c>
      <c r="K178" s="24"/>
      <c r="L178" s="24"/>
      <c r="M178" s="44"/>
      <c r="N178" s="22" t="s">
        <v>318</v>
      </c>
      <c r="O178" s="24"/>
      <c r="P178" s="24"/>
      <c r="Q178" s="44"/>
      <c r="R178" s="22"/>
      <c r="S178" s="24"/>
      <c r="T178" s="24"/>
      <c r="U178" s="44"/>
      <c r="V178" s="22"/>
      <c r="W178" s="44"/>
      <c r="X178" s="22"/>
      <c r="Y178" s="24"/>
      <c r="Z178" s="24"/>
      <c r="AA178" s="44"/>
      <c r="AB178" s="22"/>
      <c r="AC178" s="24"/>
      <c r="AD178" s="24"/>
      <c r="AE178" s="24"/>
    </row>
    <row r="179">
      <c r="B179" s="18" t="s">
        <v>1352</v>
      </c>
      <c r="C179" s="70" t="s">
        <v>1353</v>
      </c>
      <c r="E179" s="44"/>
      <c r="F179" s="22" t="s">
        <v>14</v>
      </c>
      <c r="G179" s="24"/>
      <c r="H179" s="24"/>
      <c r="I179" s="44"/>
      <c r="J179" s="22" t="s">
        <v>249</v>
      </c>
      <c r="K179" s="30" t="str">
        <f>HYPERLINK("https://www.twitch.tv/videos/273665051","NIM")</f>
        <v>NIM</v>
      </c>
      <c r="L179" s="24"/>
      <c r="M179" s="50"/>
      <c r="N179" s="22"/>
      <c r="O179" s="24"/>
      <c r="P179" s="24"/>
      <c r="Q179" s="44"/>
      <c r="R179" s="22"/>
      <c r="S179" s="24"/>
      <c r="T179" s="24"/>
      <c r="U179" s="44"/>
      <c r="V179" s="22"/>
      <c r="W179" s="44"/>
      <c r="X179" s="22"/>
      <c r="Y179" s="24"/>
      <c r="Z179" s="24"/>
      <c r="AA179" s="44"/>
      <c r="AB179" s="22"/>
      <c r="AC179" s="24"/>
      <c r="AD179" s="24"/>
      <c r="AE179" s="24"/>
    </row>
    <row r="180">
      <c r="B180" s="18" t="s">
        <v>1356</v>
      </c>
      <c r="C180" s="70" t="s">
        <v>1357</v>
      </c>
      <c r="E180" s="44"/>
      <c r="F180" s="22" t="s">
        <v>14</v>
      </c>
      <c r="G180" s="24"/>
      <c r="H180" s="24"/>
      <c r="I180" s="44"/>
      <c r="J180" s="22" t="s">
        <v>145</v>
      </c>
      <c r="K180" s="24"/>
      <c r="L180" s="24"/>
      <c r="M180" s="44"/>
      <c r="N180" s="22"/>
      <c r="O180" s="24"/>
      <c r="P180" s="24"/>
      <c r="Q180" s="44"/>
      <c r="R180" s="22"/>
      <c r="S180" s="24"/>
      <c r="T180" s="24"/>
      <c r="U180" s="44"/>
      <c r="V180" s="22"/>
      <c r="W180" s="44"/>
      <c r="X180" s="22"/>
      <c r="Y180" s="24"/>
      <c r="Z180" s="24"/>
      <c r="AA180" s="44"/>
      <c r="AB180" s="22"/>
      <c r="AC180" s="24"/>
      <c r="AD180" s="24"/>
      <c r="AE180" s="24"/>
    </row>
    <row r="181">
      <c r="B181" s="18" t="s">
        <v>1363</v>
      </c>
      <c r="C181" s="70" t="s">
        <v>1364</v>
      </c>
      <c r="E181" s="44"/>
      <c r="F181" s="22" t="s">
        <v>14</v>
      </c>
      <c r="G181" s="24"/>
      <c r="H181" s="24"/>
      <c r="I181" s="44"/>
      <c r="J181" s="22" t="s">
        <v>494</v>
      </c>
      <c r="K181" s="24"/>
      <c r="L181" s="24"/>
      <c r="M181" s="44"/>
      <c r="N181" s="22"/>
      <c r="O181" s="24"/>
      <c r="P181" s="24"/>
      <c r="Q181" s="44"/>
      <c r="R181" s="22"/>
      <c r="S181" s="24"/>
      <c r="T181" s="24"/>
      <c r="U181" s="44"/>
      <c r="V181" s="22"/>
      <c r="W181" s="44"/>
      <c r="X181" s="22"/>
      <c r="Y181" s="24"/>
      <c r="Z181" s="24"/>
      <c r="AA181" s="44"/>
      <c r="AB181" s="22"/>
      <c r="AC181" s="24"/>
      <c r="AD181" s="24"/>
      <c r="AE181" s="24"/>
    </row>
    <row r="182">
      <c r="B182" s="18" t="s">
        <v>1366</v>
      </c>
      <c r="C182" s="70" t="s">
        <v>1368</v>
      </c>
      <c r="E182" s="44"/>
      <c r="F182" s="22" t="s">
        <v>14</v>
      </c>
      <c r="G182" s="24"/>
      <c r="H182" s="24"/>
      <c r="I182" s="44"/>
      <c r="J182" s="22" t="s">
        <v>249</v>
      </c>
      <c r="K182" s="24"/>
      <c r="L182" s="24"/>
      <c r="M182" s="44"/>
      <c r="N182" s="22" t="s">
        <v>318</v>
      </c>
      <c r="O182" s="24"/>
      <c r="P182" s="24"/>
      <c r="Q182" s="44"/>
      <c r="R182" s="22" t="s">
        <v>319</v>
      </c>
      <c r="S182" s="24"/>
      <c r="T182" s="24"/>
      <c r="U182" s="44"/>
      <c r="V182" s="22"/>
      <c r="W182" s="44"/>
      <c r="X182" s="22"/>
      <c r="Y182" s="24"/>
      <c r="Z182" s="24"/>
      <c r="AA182" s="44"/>
      <c r="AB182" s="22"/>
      <c r="AC182" s="24"/>
      <c r="AD182" s="24"/>
      <c r="AE182" s="24"/>
    </row>
    <row r="183">
      <c r="A183" s="41" t="s">
        <v>1369</v>
      </c>
      <c r="B183" s="18" t="s">
        <v>1370</v>
      </c>
      <c r="C183" s="70" t="s">
        <v>1372</v>
      </c>
      <c r="D183" s="22" t="s">
        <v>133</v>
      </c>
      <c r="E183" s="44"/>
      <c r="F183" s="22" t="s">
        <v>14</v>
      </c>
      <c r="G183" s="47" t="str">
        <f>HYPERLINK("https://www.youtube.com/watch?v=OI6U1JjA1-A","SYS")</f>
        <v>SYS</v>
      </c>
      <c r="H183" s="24"/>
      <c r="I183" s="44"/>
      <c r="J183" s="22" t="s">
        <v>145</v>
      </c>
      <c r="K183" s="24"/>
      <c r="L183" s="24"/>
      <c r="M183" s="44"/>
      <c r="N183" s="22"/>
      <c r="O183" s="24"/>
      <c r="P183" s="24"/>
      <c r="Q183" s="44"/>
      <c r="R183" s="22"/>
      <c r="S183" s="24"/>
      <c r="T183" s="24"/>
      <c r="U183" s="44"/>
      <c r="V183" s="22"/>
      <c r="W183" s="44"/>
      <c r="X183" s="22"/>
      <c r="Y183" s="24"/>
      <c r="Z183" s="24"/>
      <c r="AA183" s="44"/>
      <c r="AB183" s="22"/>
      <c r="AC183" s="24"/>
      <c r="AD183" s="24"/>
      <c r="AE183" s="24"/>
    </row>
    <row r="184">
      <c r="B184" s="18" t="s">
        <v>1380</v>
      </c>
      <c r="C184" s="70" t="s">
        <v>1381</v>
      </c>
      <c r="E184" s="44"/>
      <c r="F184" s="22" t="s">
        <v>14</v>
      </c>
      <c r="G184" s="30" t="str">
        <f>HYPERLINK("https://youtu.be/OI6U1JjA1-A?t=13s","SYS")</f>
        <v>SYS</v>
      </c>
      <c r="H184" s="24"/>
      <c r="I184" s="44"/>
      <c r="J184" s="22" t="s">
        <v>145</v>
      </c>
      <c r="K184" s="24"/>
      <c r="L184" s="24"/>
      <c r="M184" s="44"/>
      <c r="N184" s="22" t="s">
        <v>411</v>
      </c>
      <c r="O184" s="24"/>
      <c r="P184" s="24"/>
      <c r="Q184" s="44"/>
      <c r="R184" s="22"/>
      <c r="S184" s="24"/>
      <c r="T184" s="24"/>
      <c r="U184" s="44"/>
      <c r="V184" s="22"/>
      <c r="W184" s="44"/>
      <c r="X184" s="22"/>
      <c r="Y184" s="24"/>
      <c r="Z184" s="24"/>
      <c r="AA184" s="44"/>
      <c r="AB184" s="22"/>
      <c r="AC184" s="24"/>
      <c r="AD184" s="24"/>
      <c r="AE184" s="24"/>
    </row>
    <row r="185">
      <c r="B185" s="18" t="s">
        <v>1385</v>
      </c>
      <c r="C185" s="70" t="s">
        <v>1386</v>
      </c>
      <c r="E185" s="44"/>
      <c r="F185" s="22" t="s">
        <v>14</v>
      </c>
      <c r="G185" s="30" t="str">
        <f>HYPERLINK("https://youtu.be/OI6U1JjA1-A?t=26s","SYS")</f>
        <v>SYS</v>
      </c>
      <c r="H185" s="24"/>
      <c r="I185" s="44"/>
      <c r="J185" s="22" t="s">
        <v>212</v>
      </c>
      <c r="K185" s="30" t="str">
        <f>HYPERLINK("https://www.twitch.tv/videos/273665046","NIM")</f>
        <v>NIM</v>
      </c>
      <c r="L185" s="24"/>
      <c r="M185" s="50"/>
      <c r="N185" s="22" t="s">
        <v>345</v>
      </c>
      <c r="O185" s="24"/>
      <c r="P185" s="24"/>
      <c r="Q185" s="44"/>
      <c r="R185" s="22" t="s">
        <v>318</v>
      </c>
      <c r="S185" s="24"/>
      <c r="T185" s="24"/>
      <c r="U185" s="44"/>
      <c r="V185" s="22"/>
      <c r="W185" s="44"/>
      <c r="X185" s="22"/>
      <c r="Y185" s="24"/>
      <c r="Z185" s="24"/>
      <c r="AA185" s="44"/>
      <c r="AB185" s="22"/>
      <c r="AC185" s="24"/>
      <c r="AD185" s="24"/>
      <c r="AE185" s="24"/>
    </row>
    <row r="186">
      <c r="B186" s="18" t="s">
        <v>1394</v>
      </c>
      <c r="C186" s="70" t="s">
        <v>1395</v>
      </c>
      <c r="E186" s="44"/>
      <c r="F186" s="22" t="s">
        <v>14</v>
      </c>
      <c r="G186" s="30" t="str">
        <f>HYPERLINK("https://youtu.be/OI6U1JjA1-A?t=1m","SYS")</f>
        <v>SYS</v>
      </c>
      <c r="H186" s="24"/>
      <c r="I186" s="44"/>
      <c r="J186" s="22" t="s">
        <v>212</v>
      </c>
      <c r="K186" s="30" t="str">
        <f>HYPERLINK("https://www.twitch.tv/videos/273665048","NIM")</f>
        <v>NIM</v>
      </c>
      <c r="L186" s="24"/>
      <c r="M186" s="50"/>
      <c r="N186" s="22"/>
      <c r="O186" s="24"/>
      <c r="P186" s="24"/>
      <c r="Q186" s="44"/>
      <c r="R186" s="22"/>
      <c r="S186" s="24"/>
      <c r="T186" s="24"/>
      <c r="U186" s="44"/>
      <c r="V186" s="22"/>
      <c r="W186" s="44"/>
      <c r="X186" s="22"/>
      <c r="Y186" s="24"/>
      <c r="Z186" s="24"/>
      <c r="AA186" s="44"/>
      <c r="AB186" s="22"/>
      <c r="AC186" s="24"/>
      <c r="AD186" s="24"/>
      <c r="AE186" s="24"/>
    </row>
    <row r="187">
      <c r="B187" s="18" t="s">
        <v>1398</v>
      </c>
      <c r="C187" s="70" t="s">
        <v>1399</v>
      </c>
      <c r="E187" s="44"/>
      <c r="F187" s="22" t="s">
        <v>14</v>
      </c>
      <c r="G187" s="30" t="str">
        <f>HYPERLINK("https://youtu.be/OI6U1JjA1-A?t=1m17s","SYS")</f>
        <v>SYS</v>
      </c>
      <c r="H187" s="24"/>
      <c r="I187" s="44"/>
      <c r="J187" s="22" t="s">
        <v>325</v>
      </c>
      <c r="K187" s="30" t="str">
        <f>HYPERLINK("https://www.twitch.tv/videos/273665045","NIM")</f>
        <v>NIM</v>
      </c>
      <c r="L187" s="24"/>
      <c r="M187" s="50"/>
      <c r="N187" s="22"/>
      <c r="O187" s="24"/>
      <c r="P187" s="24"/>
      <c r="Q187" s="44"/>
      <c r="R187" s="22"/>
      <c r="S187" s="24"/>
      <c r="T187" s="24"/>
      <c r="U187" s="44"/>
      <c r="V187" s="22"/>
      <c r="W187" s="44"/>
      <c r="X187" s="22"/>
      <c r="Y187" s="24"/>
      <c r="Z187" s="24"/>
      <c r="AA187" s="44"/>
      <c r="AB187" s="22"/>
      <c r="AC187" s="24"/>
      <c r="AD187" s="24"/>
      <c r="AE187" s="24"/>
    </row>
    <row r="188">
      <c r="A188" s="41" t="s">
        <v>1413</v>
      </c>
      <c r="B188" s="18" t="s">
        <v>1414</v>
      </c>
      <c r="C188" s="70" t="s">
        <v>1415</v>
      </c>
      <c r="D188" s="22" t="s">
        <v>133</v>
      </c>
      <c r="E188" s="44"/>
      <c r="F188" s="22" t="s">
        <v>14</v>
      </c>
      <c r="G188" s="24"/>
      <c r="H188" s="24"/>
      <c r="I188" s="44"/>
      <c r="J188" s="22" t="s">
        <v>778</v>
      </c>
      <c r="K188" s="30" t="str">
        <f>HYPERLINK("https://www.twitch.tv/videos/273665050","NIM")</f>
        <v>NIM</v>
      </c>
      <c r="L188" s="24"/>
      <c r="M188" s="50"/>
      <c r="N188" s="22"/>
      <c r="O188" s="24"/>
      <c r="P188" s="24"/>
      <c r="Q188" s="44"/>
      <c r="R188" s="22"/>
      <c r="S188" s="24"/>
      <c r="T188" s="24"/>
      <c r="U188" s="44"/>
      <c r="V188" s="22"/>
      <c r="W188" s="44"/>
      <c r="X188" s="22"/>
      <c r="Y188" s="24"/>
      <c r="Z188" s="24"/>
      <c r="AA188" s="44"/>
      <c r="AB188" s="22"/>
      <c r="AC188" s="24"/>
      <c r="AD188" s="24"/>
      <c r="AE188" s="24"/>
    </row>
    <row r="189">
      <c r="B189" s="18" t="s">
        <v>1418</v>
      </c>
      <c r="C189" s="70" t="s">
        <v>1419</v>
      </c>
      <c r="E189" s="44"/>
      <c r="F189" s="22" t="s">
        <v>14</v>
      </c>
      <c r="G189" s="24"/>
      <c r="H189" s="24"/>
      <c r="I189" s="44"/>
      <c r="J189" s="22" t="s">
        <v>145</v>
      </c>
      <c r="K189" s="24"/>
      <c r="L189" s="24"/>
      <c r="M189" s="44"/>
      <c r="N189" s="22"/>
      <c r="O189" s="24"/>
      <c r="P189" s="24"/>
      <c r="Q189" s="44"/>
      <c r="R189" s="22"/>
      <c r="S189" s="24"/>
      <c r="T189" s="24"/>
      <c r="U189" s="44"/>
      <c r="V189" s="22"/>
      <c r="W189" s="44"/>
      <c r="X189" s="22"/>
      <c r="Y189" s="24"/>
      <c r="Z189" s="24"/>
      <c r="AA189" s="44"/>
      <c r="AB189" s="22"/>
      <c r="AC189" s="24"/>
      <c r="AD189" s="24"/>
      <c r="AE189" s="24"/>
    </row>
    <row r="190">
      <c r="B190" s="18" t="s">
        <v>1422</v>
      </c>
      <c r="C190" s="70" t="s">
        <v>1423</v>
      </c>
      <c r="E190" s="44"/>
      <c r="F190" s="22" t="s">
        <v>14</v>
      </c>
      <c r="G190" s="24"/>
      <c r="H190" s="24"/>
      <c r="I190" s="44"/>
      <c r="J190" s="22" t="s">
        <v>145</v>
      </c>
      <c r="K190" s="24"/>
      <c r="L190" s="24"/>
      <c r="M190" s="44"/>
      <c r="N190" s="22"/>
      <c r="O190" s="24"/>
      <c r="P190" s="24"/>
      <c r="Q190" s="44"/>
      <c r="R190" s="22"/>
      <c r="S190" s="24"/>
      <c r="T190" s="24"/>
      <c r="U190" s="44"/>
      <c r="V190" s="22"/>
      <c r="W190" s="44"/>
      <c r="X190" s="22"/>
      <c r="Y190" s="24"/>
      <c r="Z190" s="24"/>
      <c r="AA190" s="44"/>
      <c r="AB190" s="22"/>
      <c r="AC190" s="24"/>
      <c r="AD190" s="24"/>
      <c r="AE190" s="24"/>
    </row>
    <row r="191">
      <c r="B191" s="18" t="s">
        <v>1429</v>
      </c>
      <c r="C191" s="70" t="s">
        <v>1430</v>
      </c>
      <c r="E191" s="44"/>
      <c r="F191" s="22" t="s">
        <v>14</v>
      </c>
      <c r="G191" s="24"/>
      <c r="H191" s="24"/>
      <c r="I191" s="44"/>
      <c r="J191" s="22" t="s">
        <v>249</v>
      </c>
      <c r="K191" s="24"/>
      <c r="L191" s="24"/>
      <c r="M191" s="44"/>
      <c r="N191" s="22"/>
      <c r="O191" s="24"/>
      <c r="P191" s="24"/>
      <c r="Q191" s="44"/>
      <c r="R191" s="22"/>
      <c r="S191" s="24"/>
      <c r="T191" s="24"/>
      <c r="U191" s="44"/>
      <c r="V191" s="22"/>
      <c r="W191" s="44"/>
      <c r="X191" s="22"/>
      <c r="Y191" s="24"/>
      <c r="Z191" s="24"/>
      <c r="AA191" s="44"/>
      <c r="AB191" s="22"/>
      <c r="AC191" s="24"/>
      <c r="AD191" s="24"/>
      <c r="AE191" s="24"/>
    </row>
    <row r="192">
      <c r="B192" s="18" t="s">
        <v>1432</v>
      </c>
      <c r="C192" s="70" t="s">
        <v>1433</v>
      </c>
      <c r="E192" s="44"/>
      <c r="F192" s="22" t="s">
        <v>14</v>
      </c>
      <c r="G192" s="24"/>
      <c r="H192" s="24"/>
      <c r="I192" s="44"/>
      <c r="J192" s="22" t="s">
        <v>249</v>
      </c>
      <c r="K192" s="30" t="str">
        <f>HYPERLINK("https://www.youtube.com/watch?v=QEkuRCAxTs0","ABA")</f>
        <v>ABA</v>
      </c>
      <c r="L192" s="30" t="str">
        <f>HYPERLINK("https://www.youtube.com/watch?v=MQxqnbvvxlA&amp;index=257&amp;list=PLbU6uWaIKemqNvTeRxK-Ay6PRg9iwCKVi&amp;t=0s","HIT")</f>
        <v>HIT</v>
      </c>
      <c r="M192" s="50"/>
      <c r="N192" s="22"/>
      <c r="O192" s="24"/>
      <c r="P192" s="24"/>
      <c r="Q192" s="44"/>
      <c r="R192" s="22"/>
      <c r="S192" s="24"/>
      <c r="T192" s="24"/>
      <c r="U192" s="44"/>
      <c r="V192" s="22"/>
      <c r="W192" s="44"/>
      <c r="X192" s="22"/>
      <c r="Y192" s="24"/>
      <c r="Z192" s="24"/>
      <c r="AA192" s="44"/>
      <c r="AB192" s="22"/>
      <c r="AC192" s="24"/>
      <c r="AD192" s="24"/>
      <c r="AE192" s="24"/>
    </row>
    <row r="193">
      <c r="A193" s="41" t="s">
        <v>1439</v>
      </c>
      <c r="B193" s="18" t="s">
        <v>1440</v>
      </c>
      <c r="C193" s="70" t="s">
        <v>1441</v>
      </c>
      <c r="D193" s="22" t="s">
        <v>133</v>
      </c>
      <c r="E193" s="44"/>
      <c r="F193" s="22" t="s">
        <v>14</v>
      </c>
      <c r="G193" s="24"/>
      <c r="H193" s="24"/>
      <c r="I193" s="44"/>
      <c r="J193" s="22" t="s">
        <v>145</v>
      </c>
      <c r="K193" s="24"/>
      <c r="L193" s="24"/>
      <c r="M193" s="44"/>
      <c r="N193" s="22"/>
      <c r="O193" s="24"/>
      <c r="P193" s="24"/>
      <c r="Q193" s="44"/>
      <c r="R193" s="22"/>
      <c r="S193" s="24"/>
      <c r="T193" s="24"/>
      <c r="U193" s="44"/>
      <c r="V193" s="22"/>
      <c r="W193" s="44"/>
      <c r="X193" s="22"/>
      <c r="Y193" s="24"/>
      <c r="Z193" s="24"/>
      <c r="AA193" s="44"/>
      <c r="AB193" s="22"/>
      <c r="AC193" s="24"/>
      <c r="AD193" s="24"/>
      <c r="AE193" s="24"/>
    </row>
    <row r="194">
      <c r="B194" s="18" t="s">
        <v>1447</v>
      </c>
      <c r="C194" s="70" t="s">
        <v>1448</v>
      </c>
      <c r="E194" s="44"/>
      <c r="F194" s="22" t="s">
        <v>14</v>
      </c>
      <c r="G194" s="24"/>
      <c r="H194" s="24"/>
      <c r="I194" s="44"/>
      <c r="J194" s="22" t="s">
        <v>486</v>
      </c>
      <c r="K194" s="24"/>
      <c r="L194" s="24"/>
      <c r="M194" s="44"/>
      <c r="N194" s="22"/>
      <c r="O194" s="24"/>
      <c r="P194" s="24"/>
      <c r="Q194" s="44"/>
      <c r="R194" s="22"/>
      <c r="S194" s="24"/>
      <c r="T194" s="24"/>
      <c r="U194" s="44"/>
      <c r="V194" s="22"/>
      <c r="W194" s="44"/>
      <c r="X194" s="22"/>
      <c r="Y194" s="24"/>
      <c r="Z194" s="24"/>
      <c r="AA194" s="44"/>
      <c r="AB194" s="22"/>
      <c r="AC194" s="24"/>
      <c r="AD194" s="24"/>
      <c r="AE194" s="24"/>
    </row>
    <row r="195">
      <c r="B195" s="18" t="s">
        <v>1451</v>
      </c>
      <c r="C195" s="70" t="s">
        <v>1452</v>
      </c>
      <c r="E195" s="44"/>
      <c r="F195" s="22" t="s">
        <v>14</v>
      </c>
      <c r="G195" s="24"/>
      <c r="H195" s="24"/>
      <c r="I195" s="44"/>
      <c r="J195" s="22" t="s">
        <v>1453</v>
      </c>
      <c r="K195" s="30" t="str">
        <f>HYPERLINK("https://www.twitch.tv/videos/273665049","NIM")</f>
        <v>NIM</v>
      </c>
      <c r="L195" s="24"/>
      <c r="M195" s="50"/>
      <c r="N195" s="22"/>
      <c r="O195" s="24"/>
      <c r="P195" s="24"/>
      <c r="Q195" s="44"/>
      <c r="R195" s="22"/>
      <c r="S195" s="24"/>
      <c r="T195" s="24"/>
      <c r="U195" s="44"/>
      <c r="V195" s="22"/>
      <c r="W195" s="44"/>
      <c r="X195" s="22"/>
      <c r="Y195" s="24"/>
      <c r="Z195" s="24"/>
      <c r="AA195" s="44"/>
      <c r="AB195" s="22"/>
      <c r="AC195" s="24"/>
      <c r="AD195" s="24"/>
      <c r="AE195" s="24"/>
    </row>
    <row r="196">
      <c r="B196" s="18" t="s">
        <v>1456</v>
      </c>
      <c r="C196" s="70" t="s">
        <v>1457</v>
      </c>
      <c r="E196" s="44"/>
      <c r="F196" s="22" t="s">
        <v>14</v>
      </c>
      <c r="G196" s="24"/>
      <c r="H196" s="24"/>
      <c r="I196" s="44"/>
      <c r="J196" s="22" t="s">
        <v>499</v>
      </c>
      <c r="K196" s="30" t="str">
        <f>HYPERLINK("https://www.youtube.com/watch?v=2hh89xPebx0","ABA")</f>
        <v>ABA</v>
      </c>
      <c r="L196" s="30" t="str">
        <f>HYPERLINK("https://www.youtube.com/watch?v=4a2zfDyVvAE","XEL")</f>
        <v>XEL</v>
      </c>
      <c r="M196" s="71" t="str">
        <f>HYPERLINK("https://www.youtube.com/watch?v=MFrRbieOJZw&amp;index=271&amp;list=PLbU6uWaIKemqNvTeRxK-Ay6PRg9iwCKVi&amp;t=0s","HIT")</f>
        <v>HIT</v>
      </c>
      <c r="N196" s="22" t="s">
        <v>318</v>
      </c>
      <c r="O196" s="24"/>
      <c r="P196" s="24"/>
      <c r="Q196" s="44"/>
      <c r="R196" s="22"/>
      <c r="S196" s="24"/>
      <c r="T196" s="24"/>
      <c r="U196" s="44"/>
      <c r="V196" s="22"/>
      <c r="W196" s="44"/>
      <c r="X196" s="22"/>
      <c r="Y196" s="24"/>
      <c r="Z196" s="24"/>
      <c r="AA196" s="44"/>
      <c r="AB196" s="22"/>
      <c r="AC196" s="24"/>
      <c r="AD196" s="24"/>
      <c r="AE196" s="24"/>
    </row>
    <row r="197">
      <c r="B197" s="18" t="s">
        <v>1466</v>
      </c>
      <c r="C197" s="70" t="s">
        <v>1467</v>
      </c>
      <c r="E197" s="44"/>
      <c r="F197" s="22" t="s">
        <v>14</v>
      </c>
      <c r="G197" s="24"/>
      <c r="H197" s="24"/>
      <c r="I197" s="44"/>
      <c r="J197" s="22" t="s">
        <v>145</v>
      </c>
      <c r="K197" s="30" t="str">
        <f>HYPERLINK("https://www.twitch.tv/videos/273665047","NIM")</f>
        <v>NIM</v>
      </c>
      <c r="L197" s="24"/>
      <c r="M197" s="50"/>
      <c r="N197" s="22"/>
      <c r="O197" s="24"/>
      <c r="P197" s="24"/>
      <c r="Q197" s="44"/>
      <c r="R197" s="22"/>
      <c r="S197" s="24"/>
      <c r="T197" s="24"/>
      <c r="U197" s="44"/>
      <c r="V197" s="22"/>
      <c r="W197" s="44"/>
      <c r="X197" s="22"/>
      <c r="Y197" s="24"/>
      <c r="Z197" s="24"/>
      <c r="AA197" s="44"/>
      <c r="AB197" s="22"/>
      <c r="AC197" s="24"/>
      <c r="AD197" s="24"/>
      <c r="AE197" s="24"/>
    </row>
    <row r="198">
      <c r="A198" s="41" t="s">
        <v>1471</v>
      </c>
      <c r="B198" s="18" t="s">
        <v>1472</v>
      </c>
      <c r="C198" s="70" t="s">
        <v>1473</v>
      </c>
      <c r="D198" s="22" t="s">
        <v>133</v>
      </c>
      <c r="E198" s="44"/>
      <c r="F198" s="22" t="s">
        <v>14</v>
      </c>
      <c r="G198" s="24"/>
      <c r="H198" s="24"/>
      <c r="I198" s="44"/>
      <c r="J198" s="22" t="s">
        <v>423</v>
      </c>
      <c r="K198" s="24"/>
      <c r="L198" s="24"/>
      <c r="M198" s="44"/>
      <c r="N198" s="22"/>
      <c r="O198" s="24"/>
      <c r="P198" s="24"/>
      <c r="Q198" s="44"/>
      <c r="R198" s="22"/>
      <c r="S198" s="24"/>
      <c r="T198" s="24"/>
      <c r="U198" s="44"/>
      <c r="V198" s="22"/>
      <c r="W198" s="44"/>
      <c r="X198" s="22"/>
      <c r="Y198" s="24"/>
      <c r="Z198" s="24"/>
      <c r="AA198" s="44"/>
      <c r="AB198" s="22"/>
      <c r="AC198" s="24"/>
      <c r="AD198" s="24"/>
      <c r="AE198" s="24"/>
    </row>
    <row r="199">
      <c r="B199" s="18" t="s">
        <v>1476</v>
      </c>
      <c r="C199" s="70" t="s">
        <v>1477</v>
      </c>
      <c r="E199" s="44"/>
      <c r="F199" s="22" t="s">
        <v>14</v>
      </c>
      <c r="G199" s="24"/>
      <c r="H199" s="24"/>
      <c r="I199" s="44"/>
      <c r="J199" s="22" t="s">
        <v>593</v>
      </c>
      <c r="K199" s="24"/>
      <c r="L199" s="24"/>
      <c r="M199" s="44"/>
      <c r="N199" s="22" t="s">
        <v>318</v>
      </c>
      <c r="O199" s="24"/>
      <c r="P199" s="24"/>
      <c r="Q199" s="44"/>
      <c r="R199" s="22" t="s">
        <v>319</v>
      </c>
      <c r="S199" s="24"/>
      <c r="T199" s="24"/>
      <c r="U199" s="44"/>
      <c r="V199" s="22"/>
      <c r="W199" s="44"/>
      <c r="X199" s="22"/>
      <c r="Y199" s="24"/>
      <c r="Z199" s="24"/>
      <c r="AA199" s="44"/>
      <c r="AB199" s="22"/>
      <c r="AC199" s="24"/>
      <c r="AD199" s="24"/>
      <c r="AE199" s="24"/>
    </row>
    <row r="200">
      <c r="B200" s="18" t="s">
        <v>1478</v>
      </c>
      <c r="C200" s="70" t="s">
        <v>1479</v>
      </c>
      <c r="E200" s="44"/>
      <c r="F200" s="22" t="s">
        <v>14</v>
      </c>
      <c r="G200" s="24"/>
      <c r="H200" s="24"/>
      <c r="I200" s="44"/>
      <c r="J200" s="22" t="s">
        <v>458</v>
      </c>
      <c r="K200" s="30" t="str">
        <f>HYPERLINK("https://www.youtube.com/watch?v=ppbR5Qa_Zc8","ABA")</f>
        <v>ABA</v>
      </c>
      <c r="L200" s="30" t="str">
        <f>HYPERLINK("https://www.youtube.com/watch?v=JuBnlLBPK1Q","XEL")</f>
        <v>XEL</v>
      </c>
      <c r="M200" s="71" t="str">
        <f>HYPERLINK("https://www.youtube.com/watch?v=6ThMeVsWjMg&amp;index=289&amp;list=PLbU6uWaIKemqNvTeRxK-Ay6PRg9iwCKVi&amp;t=0s","HIT")</f>
        <v>HIT</v>
      </c>
      <c r="N200" s="22"/>
      <c r="O200" s="24"/>
      <c r="P200" s="24"/>
      <c r="Q200" s="44"/>
      <c r="R200" s="22"/>
      <c r="S200" s="24"/>
      <c r="T200" s="24"/>
      <c r="U200" s="44"/>
      <c r="V200" s="22"/>
      <c r="W200" s="44"/>
      <c r="X200" s="22"/>
      <c r="Y200" s="24"/>
      <c r="Z200" s="24"/>
      <c r="AA200" s="44"/>
      <c r="AB200" s="22"/>
      <c r="AC200" s="24"/>
      <c r="AD200" s="24"/>
      <c r="AE200" s="24"/>
    </row>
    <row r="201">
      <c r="B201" s="18" t="s">
        <v>1487</v>
      </c>
      <c r="C201" s="70" t="s">
        <v>1488</v>
      </c>
      <c r="E201" s="44"/>
      <c r="F201" s="22" t="s">
        <v>14</v>
      </c>
      <c r="G201" s="24"/>
      <c r="H201" s="24"/>
      <c r="I201" s="44"/>
      <c r="J201" s="22" t="s">
        <v>423</v>
      </c>
      <c r="K201" s="24"/>
      <c r="L201" s="24"/>
      <c r="M201" s="44"/>
      <c r="N201" s="22"/>
      <c r="O201" s="24"/>
      <c r="P201" s="24"/>
      <c r="Q201" s="44"/>
      <c r="R201" s="22"/>
      <c r="S201" s="24"/>
      <c r="T201" s="24"/>
      <c r="U201" s="44"/>
      <c r="V201" s="22"/>
      <c r="W201" s="44"/>
      <c r="X201" s="22"/>
      <c r="Y201" s="24"/>
      <c r="Z201" s="24"/>
      <c r="AA201" s="44"/>
      <c r="AB201" s="22"/>
      <c r="AC201" s="24"/>
      <c r="AD201" s="24"/>
      <c r="AE201" s="24"/>
    </row>
    <row r="202">
      <c r="B202" s="18" t="s">
        <v>1492</v>
      </c>
      <c r="C202" s="70" t="s">
        <v>1493</v>
      </c>
      <c r="E202" s="44"/>
      <c r="F202" s="22" t="s">
        <v>14</v>
      </c>
      <c r="G202" s="24"/>
      <c r="H202" s="24"/>
      <c r="I202" s="44"/>
      <c r="J202" s="22" t="s">
        <v>145</v>
      </c>
      <c r="K202" s="30" t="str">
        <f>HYPERLINK("https://www.youtube.com/watch?v=OsliFO8-qeU","ABA")</f>
        <v>ABA</v>
      </c>
      <c r="L202" s="30" t="str">
        <f>HYPERLINK("https://www.youtube.com/watch?v=rczUkfFrMmw&amp;index=290&amp;list=PLbU6uWaIKemqNvTeRxK-Ay6PRg9iwCKVi&amp;t=0s","HIT")</f>
        <v>HIT</v>
      </c>
      <c r="M202" s="50"/>
      <c r="N202" s="22"/>
      <c r="O202" s="24"/>
      <c r="P202" s="24"/>
      <c r="Q202" s="44"/>
      <c r="R202" s="22"/>
      <c r="S202" s="24"/>
      <c r="T202" s="24"/>
      <c r="U202" s="44"/>
      <c r="V202" s="22"/>
      <c r="W202" s="44"/>
      <c r="X202" s="22"/>
      <c r="Y202" s="24"/>
      <c r="Z202" s="24"/>
      <c r="AA202" s="44"/>
      <c r="AB202" s="22"/>
      <c r="AC202" s="24"/>
      <c r="AD202" s="24"/>
      <c r="AE202" s="24"/>
    </row>
    <row r="203">
      <c r="A203" s="41" t="s">
        <v>1498</v>
      </c>
      <c r="B203" s="18" t="s">
        <v>1499</v>
      </c>
      <c r="C203" s="70" t="s">
        <v>1500</v>
      </c>
      <c r="D203" s="22" t="s">
        <v>133</v>
      </c>
      <c r="E203" s="44"/>
      <c r="F203" s="22" t="s">
        <v>14</v>
      </c>
      <c r="G203" s="24"/>
      <c r="H203" s="24"/>
      <c r="I203" s="44"/>
      <c r="J203" s="22" t="s">
        <v>145</v>
      </c>
      <c r="K203" s="30" t="str">
        <f>HYPERLINK("https://www.youtube.com/watch?v=0DpCxAjXUKw","SUN")</f>
        <v>SUN</v>
      </c>
      <c r="L203" s="24"/>
      <c r="M203" s="44"/>
      <c r="N203" s="22"/>
      <c r="O203" s="24"/>
      <c r="P203" s="24"/>
      <c r="Q203" s="44"/>
      <c r="R203" s="22"/>
      <c r="S203" s="24"/>
      <c r="T203" s="24"/>
      <c r="U203" s="44"/>
      <c r="V203" s="22"/>
      <c r="W203" s="44"/>
      <c r="X203" s="22"/>
      <c r="Y203" s="24"/>
      <c r="Z203" s="24"/>
      <c r="AA203" s="44"/>
      <c r="AB203" s="22"/>
      <c r="AC203" s="24"/>
      <c r="AD203" s="24"/>
      <c r="AE203" s="24"/>
    </row>
    <row r="204">
      <c r="B204" s="18" t="s">
        <v>1509</v>
      </c>
      <c r="C204" s="70" t="s">
        <v>1510</v>
      </c>
      <c r="E204" s="44"/>
      <c r="F204" s="22" t="s">
        <v>14</v>
      </c>
      <c r="G204" s="24"/>
      <c r="H204" s="24"/>
      <c r="I204" s="44"/>
      <c r="J204" s="22" t="s">
        <v>145</v>
      </c>
      <c r="K204" s="24"/>
      <c r="L204" s="24"/>
      <c r="M204" s="44"/>
      <c r="N204" s="22"/>
      <c r="O204" s="24"/>
      <c r="P204" s="24"/>
      <c r="Q204" s="44"/>
      <c r="R204" s="22"/>
      <c r="S204" s="24"/>
      <c r="T204" s="24"/>
      <c r="U204" s="44"/>
      <c r="V204" s="22"/>
      <c r="W204" s="44"/>
      <c r="X204" s="22"/>
      <c r="Y204" s="24"/>
      <c r="Z204" s="24"/>
      <c r="AA204" s="44"/>
      <c r="AB204" s="22"/>
      <c r="AC204" s="24"/>
      <c r="AD204" s="24"/>
      <c r="AE204" s="24"/>
    </row>
    <row r="205">
      <c r="B205" s="18" t="s">
        <v>1513</v>
      </c>
      <c r="C205" s="70" t="s">
        <v>1514</v>
      </c>
      <c r="E205" s="44"/>
      <c r="F205" s="22" t="s">
        <v>14</v>
      </c>
      <c r="G205" s="24"/>
      <c r="H205" s="24"/>
      <c r="I205" s="44"/>
      <c r="J205" s="22" t="s">
        <v>249</v>
      </c>
      <c r="K205" s="24"/>
      <c r="L205" s="24"/>
      <c r="M205" s="44"/>
      <c r="N205" s="22"/>
      <c r="O205" s="24"/>
      <c r="P205" s="24"/>
      <c r="Q205" s="44"/>
      <c r="R205" s="85"/>
      <c r="S205" s="86"/>
      <c r="T205" s="86"/>
      <c r="U205" s="87"/>
      <c r="V205" s="22"/>
      <c r="W205" s="44"/>
      <c r="X205" s="22"/>
      <c r="Y205" s="24"/>
      <c r="Z205" s="24"/>
      <c r="AA205" s="44"/>
      <c r="AB205" s="22"/>
      <c r="AC205" s="24"/>
      <c r="AD205" s="24"/>
      <c r="AE205" s="24"/>
    </row>
    <row r="206">
      <c r="B206" s="18" t="s">
        <v>1527</v>
      </c>
      <c r="C206" s="70" t="s">
        <v>1528</v>
      </c>
      <c r="E206" s="44"/>
      <c r="F206" s="22" t="s">
        <v>14</v>
      </c>
      <c r="G206" s="30" t="str">
        <f>HYPERLINK("https://www.twitch.tv/videos/139534573","GOL")</f>
        <v>GOL</v>
      </c>
      <c r="H206" s="52"/>
      <c r="I206" s="50"/>
      <c r="J206" s="22" t="s">
        <v>249</v>
      </c>
      <c r="K206" s="24"/>
      <c r="L206" s="24"/>
      <c r="M206" s="44"/>
      <c r="N206" s="22" t="s">
        <v>353</v>
      </c>
      <c r="O206" s="24"/>
      <c r="P206" s="24"/>
      <c r="Q206" s="44"/>
      <c r="R206" s="22"/>
      <c r="S206" s="24"/>
      <c r="T206" s="24"/>
      <c r="U206" s="44"/>
      <c r="V206" s="22"/>
      <c r="W206" s="44"/>
      <c r="X206" s="22"/>
      <c r="Y206" s="24"/>
      <c r="Z206" s="24"/>
      <c r="AA206" s="44"/>
      <c r="AB206" s="22"/>
      <c r="AC206" s="24"/>
      <c r="AD206" s="24"/>
      <c r="AE206" s="24"/>
    </row>
    <row r="207">
      <c r="B207" s="18" t="s">
        <v>1531</v>
      </c>
      <c r="C207" s="70" t="s">
        <v>1532</v>
      </c>
      <c r="E207" s="44"/>
      <c r="F207" s="22" t="s">
        <v>14</v>
      </c>
      <c r="G207" s="24"/>
      <c r="H207" s="24"/>
      <c r="I207" s="44"/>
      <c r="J207" s="22" t="s">
        <v>145</v>
      </c>
      <c r="K207" s="24"/>
      <c r="L207" s="24"/>
      <c r="M207" s="44"/>
      <c r="N207" s="22"/>
      <c r="O207" s="24"/>
      <c r="P207" s="24"/>
      <c r="Q207" s="44"/>
      <c r="R207" s="22"/>
      <c r="S207" s="24"/>
      <c r="T207" s="24"/>
      <c r="U207" s="44"/>
      <c r="V207" s="22"/>
      <c r="W207" s="44"/>
      <c r="X207" s="22"/>
      <c r="Y207" s="24"/>
      <c r="Z207" s="24"/>
      <c r="AA207" s="44"/>
      <c r="AB207" s="22"/>
      <c r="AC207" s="24"/>
      <c r="AD207" s="24"/>
      <c r="AE207" s="24"/>
    </row>
    <row r="208">
      <c r="A208" s="41" t="s">
        <v>1533</v>
      </c>
      <c r="B208" s="18" t="s">
        <v>1534</v>
      </c>
      <c r="C208" s="70" t="s">
        <v>1536</v>
      </c>
      <c r="D208" s="22" t="s">
        <v>133</v>
      </c>
      <c r="E208" s="44"/>
      <c r="F208" s="22" t="s">
        <v>14</v>
      </c>
      <c r="G208" s="30" t="str">
        <f>HYPERLINK("https://youtu.be/PUCmJrKfa24","SYS")</f>
        <v>SYS</v>
      </c>
      <c r="H208" s="24"/>
      <c r="I208" s="44"/>
      <c r="J208" s="22" t="s">
        <v>486</v>
      </c>
      <c r="K208" s="24"/>
      <c r="L208" s="24"/>
      <c r="M208" s="44"/>
      <c r="N208" s="22"/>
      <c r="O208" s="24"/>
      <c r="P208" s="24"/>
      <c r="Q208" s="44"/>
      <c r="R208" s="22"/>
      <c r="S208" s="24"/>
      <c r="T208" s="24"/>
      <c r="U208" s="44"/>
      <c r="V208" s="22"/>
      <c r="W208" s="44"/>
      <c r="X208" s="22"/>
      <c r="Y208" s="24"/>
      <c r="Z208" s="24"/>
      <c r="AA208" s="44"/>
      <c r="AB208" s="22"/>
      <c r="AC208" s="24"/>
      <c r="AD208" s="24"/>
      <c r="AE208" s="24"/>
    </row>
    <row r="209">
      <c r="B209" s="18" t="s">
        <v>1539</v>
      </c>
      <c r="C209" s="70" t="s">
        <v>1540</v>
      </c>
      <c r="E209" s="44"/>
      <c r="F209" s="22" t="s">
        <v>14</v>
      </c>
      <c r="G209" s="30" t="str">
        <f>HYPERLINK("https://youtu.be/PUCmJrKfa24?t=29s","SYS")</f>
        <v>SYS</v>
      </c>
      <c r="H209" s="24"/>
      <c r="I209" s="44"/>
      <c r="J209" s="22" t="s">
        <v>145</v>
      </c>
      <c r="K209" s="24"/>
      <c r="L209" s="24"/>
      <c r="M209" s="44"/>
      <c r="N209" s="22"/>
      <c r="O209" s="24"/>
      <c r="P209" s="24"/>
      <c r="Q209" s="44"/>
      <c r="R209" s="22"/>
      <c r="S209" s="24"/>
      <c r="T209" s="24"/>
      <c r="U209" s="44"/>
      <c r="V209" s="22"/>
      <c r="W209" s="44"/>
      <c r="X209" s="22"/>
      <c r="Y209" s="24"/>
      <c r="Z209" s="24"/>
      <c r="AA209" s="44"/>
      <c r="AB209" s="22"/>
      <c r="AC209" s="24"/>
      <c r="AD209" s="24"/>
      <c r="AE209" s="24"/>
    </row>
    <row r="210">
      <c r="B210" s="18" t="s">
        <v>1546</v>
      </c>
      <c r="C210" s="70" t="s">
        <v>1547</v>
      </c>
      <c r="E210" s="44"/>
      <c r="F210" s="22" t="s">
        <v>14</v>
      </c>
      <c r="G210" s="30" t="str">
        <f>HYPERLINK("https://youtu.be/PUCmJrKfa24?t=55s","SYS")</f>
        <v>SYS</v>
      </c>
      <c r="H210" s="24"/>
      <c r="I210" s="44"/>
      <c r="J210" s="22" t="s">
        <v>212</v>
      </c>
      <c r="K210" s="24"/>
      <c r="L210" s="24"/>
      <c r="M210" s="44"/>
      <c r="N210" s="22" t="s">
        <v>571</v>
      </c>
      <c r="O210" s="24"/>
      <c r="P210" s="24"/>
      <c r="Q210" s="44"/>
      <c r="R210" s="22"/>
      <c r="S210" s="24"/>
      <c r="T210" s="24"/>
      <c r="U210" s="44"/>
      <c r="V210" s="22"/>
      <c r="W210" s="44"/>
      <c r="X210" s="22"/>
      <c r="Y210" s="24"/>
      <c r="Z210" s="24"/>
      <c r="AA210" s="44"/>
      <c r="AB210" s="22"/>
      <c r="AC210" s="24"/>
      <c r="AD210" s="24"/>
      <c r="AE210" s="24"/>
    </row>
    <row r="211">
      <c r="B211" s="18" t="s">
        <v>1550</v>
      </c>
      <c r="C211" s="70" t="s">
        <v>1551</v>
      </c>
      <c r="E211" s="44"/>
      <c r="F211" s="22" t="s">
        <v>14</v>
      </c>
      <c r="G211" s="30" t="str">
        <f>HYPERLINK("https://youtu.be/PUCmJrKfa24?t=1m27s","SYS")</f>
        <v>SYS</v>
      </c>
      <c r="H211" s="24"/>
      <c r="I211" s="44"/>
      <c r="J211" s="22" t="s">
        <v>145</v>
      </c>
      <c r="K211" s="30" t="str">
        <f>HYPERLINK("https://www.twitch.tv/videos/227386459","NIM")</f>
        <v>NIM</v>
      </c>
      <c r="L211" s="24"/>
      <c r="M211" s="50"/>
      <c r="N211" s="22"/>
      <c r="O211" s="24"/>
      <c r="P211" s="24"/>
      <c r="Q211" s="44"/>
      <c r="R211" s="22"/>
      <c r="S211" s="24"/>
      <c r="T211" s="24"/>
      <c r="U211" s="44"/>
      <c r="V211" s="22"/>
      <c r="W211" s="44"/>
      <c r="X211" s="22"/>
      <c r="Y211" s="24"/>
      <c r="Z211" s="24"/>
      <c r="AA211" s="44"/>
      <c r="AB211" s="22"/>
      <c r="AC211" s="24"/>
      <c r="AD211" s="24"/>
      <c r="AE211" s="24"/>
    </row>
    <row r="212">
      <c r="B212" s="18" t="s">
        <v>1554</v>
      </c>
      <c r="C212" s="70" t="s">
        <v>1555</v>
      </c>
      <c r="E212" s="44"/>
      <c r="F212" s="22" t="s">
        <v>14</v>
      </c>
      <c r="G212" s="30" t="str">
        <f>HYPERLINK("https://youtu.be/PUCmJrKfa24?t=1m49s","SYS")</f>
        <v>SYS</v>
      </c>
      <c r="H212" s="24"/>
      <c r="I212" s="44"/>
      <c r="J212" s="22" t="s">
        <v>499</v>
      </c>
      <c r="K212" s="24"/>
      <c r="L212" s="24"/>
      <c r="M212" s="44"/>
      <c r="N212" s="22" t="s">
        <v>307</v>
      </c>
      <c r="O212" s="30" t="str">
        <f>HYPERLINK("https://www.twitch.tv/videos/227387735","NIM")</f>
        <v>NIM</v>
      </c>
      <c r="P212" s="24"/>
      <c r="Q212" s="50"/>
      <c r="R212" s="22"/>
      <c r="S212" s="24"/>
      <c r="T212" s="24"/>
      <c r="U212" s="44"/>
      <c r="V212" s="22"/>
      <c r="W212" s="44"/>
      <c r="X212" s="22"/>
      <c r="Y212" s="24"/>
      <c r="Z212" s="24"/>
      <c r="AA212" s="44"/>
      <c r="AB212" s="22"/>
      <c r="AC212" s="24"/>
      <c r="AD212" s="24"/>
      <c r="AE212" s="24"/>
    </row>
    <row r="213">
      <c r="A213" s="41" t="s">
        <v>1563</v>
      </c>
      <c r="B213" s="18" t="s">
        <v>1564</v>
      </c>
      <c r="C213" s="70" t="s">
        <v>1565</v>
      </c>
      <c r="D213" s="22" t="s">
        <v>133</v>
      </c>
      <c r="E213" s="44"/>
      <c r="F213" s="22" t="s">
        <v>14</v>
      </c>
      <c r="G213" s="24"/>
      <c r="H213" s="24"/>
      <c r="I213" s="44"/>
      <c r="J213" s="22" t="s">
        <v>1566</v>
      </c>
      <c r="K213" s="30" t="str">
        <f>HYPERLINK("https://www.youtube.com/watch?v=KxwAyul9oWY","SUN")</f>
        <v>SUN</v>
      </c>
      <c r="L213" s="24"/>
      <c r="M213" s="44"/>
      <c r="N213" s="22"/>
      <c r="O213" s="24"/>
      <c r="P213" s="24"/>
      <c r="Q213" s="44"/>
      <c r="R213" s="22"/>
      <c r="S213" s="24"/>
      <c r="T213" s="24"/>
      <c r="U213" s="44"/>
      <c r="V213" s="22"/>
      <c r="W213" s="44"/>
      <c r="X213" s="22"/>
      <c r="Y213" s="24"/>
      <c r="Z213" s="24"/>
      <c r="AA213" s="44"/>
      <c r="AB213" s="22"/>
      <c r="AC213" s="24"/>
      <c r="AD213" s="24"/>
      <c r="AE213" s="24"/>
    </row>
    <row r="214">
      <c r="B214" s="18" t="s">
        <v>1569</v>
      </c>
      <c r="C214" s="70" t="s">
        <v>1570</v>
      </c>
      <c r="E214" s="44"/>
      <c r="F214" s="22" t="s">
        <v>14</v>
      </c>
      <c r="G214" s="24"/>
      <c r="H214" s="24"/>
      <c r="I214" s="44"/>
      <c r="J214" s="22" t="s">
        <v>145</v>
      </c>
      <c r="K214" s="24"/>
      <c r="L214" s="24"/>
      <c r="M214" s="44"/>
      <c r="N214" s="22"/>
      <c r="O214" s="24"/>
      <c r="P214" s="24"/>
      <c r="Q214" s="44"/>
      <c r="R214" s="22"/>
      <c r="S214" s="24"/>
      <c r="T214" s="24"/>
      <c r="U214" s="44"/>
      <c r="V214" s="22"/>
      <c r="W214" s="44"/>
      <c r="X214" s="22"/>
      <c r="Y214" s="24"/>
      <c r="Z214" s="24"/>
      <c r="AA214" s="44"/>
      <c r="AB214" s="22"/>
      <c r="AC214" s="24"/>
      <c r="AD214" s="24"/>
      <c r="AE214" s="24"/>
    </row>
    <row r="215">
      <c r="B215" s="18" t="s">
        <v>1571</v>
      </c>
      <c r="C215" s="70" t="s">
        <v>1572</v>
      </c>
      <c r="E215" s="44"/>
      <c r="F215" s="22" t="s">
        <v>14</v>
      </c>
      <c r="G215" s="24"/>
      <c r="H215" s="24"/>
      <c r="I215" s="44"/>
      <c r="J215" s="22" t="s">
        <v>145</v>
      </c>
      <c r="K215" s="24"/>
      <c r="L215" s="24"/>
      <c r="M215" s="44"/>
      <c r="N215" s="22"/>
      <c r="O215" s="24"/>
      <c r="P215" s="24"/>
      <c r="Q215" s="44"/>
      <c r="R215" s="22"/>
      <c r="S215" s="24"/>
      <c r="T215" s="24"/>
      <c r="U215" s="44"/>
      <c r="V215" s="22"/>
      <c r="W215" s="44"/>
      <c r="X215" s="22"/>
      <c r="Y215" s="24"/>
      <c r="Z215" s="24"/>
      <c r="AA215" s="44"/>
      <c r="AB215" s="22"/>
      <c r="AC215" s="24"/>
      <c r="AD215" s="24"/>
      <c r="AE215" s="24"/>
    </row>
    <row r="216">
      <c r="B216" s="18" t="s">
        <v>1574</v>
      </c>
      <c r="C216" s="70" t="s">
        <v>1575</v>
      </c>
      <c r="E216" s="44"/>
      <c r="F216" s="22" t="s">
        <v>14</v>
      </c>
      <c r="G216" s="24"/>
      <c r="H216" s="24"/>
      <c r="I216" s="44"/>
      <c r="J216" s="22" t="s">
        <v>486</v>
      </c>
      <c r="K216" s="30" t="str">
        <f>HYPERLINK("https://www.youtube.com/watch?v=oqG86mEtaSg","HGB")</f>
        <v>HGB</v>
      </c>
      <c r="L216" s="24"/>
      <c r="M216" s="44"/>
      <c r="N216" s="22"/>
      <c r="O216" s="24"/>
      <c r="P216" s="24"/>
      <c r="Q216" s="44"/>
      <c r="R216" s="22"/>
      <c r="S216" s="24"/>
      <c r="T216" s="24"/>
      <c r="U216" s="44"/>
      <c r="V216" s="22"/>
      <c r="W216" s="44"/>
      <c r="X216" s="22"/>
      <c r="Y216" s="24"/>
      <c r="Z216" s="24"/>
      <c r="AA216" s="44"/>
      <c r="AB216" s="22"/>
      <c r="AC216" s="24"/>
      <c r="AD216" s="24"/>
      <c r="AE216" s="24"/>
    </row>
    <row r="217">
      <c r="B217" s="18" t="s">
        <v>1582</v>
      </c>
      <c r="C217" s="70" t="s">
        <v>1583</v>
      </c>
      <c r="E217" s="44"/>
      <c r="F217" s="22" t="s">
        <v>14</v>
      </c>
      <c r="G217" s="30" t="str">
        <f>HYPERLINK("https://www.youtube.com/watch?v=pypobXpbp8E","SUN")</f>
        <v>SUN</v>
      </c>
      <c r="H217" s="24"/>
      <c r="I217" s="44"/>
      <c r="J217" s="22" t="s">
        <v>778</v>
      </c>
      <c r="K217" s="30" t="str">
        <f>HYPERLINK("https://www.youtube.com/watch?v=e7_oBqmjBeQ","HGB")</f>
        <v>HGB</v>
      </c>
      <c r="L217" s="30" t="str">
        <f>HYPERLINK("https://www.youtube.com/watch?v=pypobXpbp8E","SUN")</f>
        <v>SUN</v>
      </c>
      <c r="M217" s="44"/>
      <c r="N217" s="22" t="s">
        <v>307</v>
      </c>
      <c r="O217" s="30" t="str">
        <f>HYPERLINK("https://www.youtube.com/watch?v=2eSelMic9LE","SUN")</f>
        <v>SUN</v>
      </c>
      <c r="P217" s="24"/>
      <c r="Q217" s="44"/>
      <c r="R217" s="22"/>
      <c r="S217" s="24"/>
      <c r="T217" s="24"/>
      <c r="U217" s="44"/>
      <c r="V217" s="22"/>
      <c r="W217" s="44"/>
      <c r="X217" s="22"/>
      <c r="Y217" s="24"/>
      <c r="Z217" s="24"/>
      <c r="AA217" s="44"/>
      <c r="AB217" s="22"/>
      <c r="AC217" s="24"/>
      <c r="AD217" s="24"/>
      <c r="AE217" s="24"/>
    </row>
    <row r="218">
      <c r="A218" s="41" t="s">
        <v>1592</v>
      </c>
      <c r="B218" s="18" t="s">
        <v>1593</v>
      </c>
      <c r="C218" s="70" t="s">
        <v>1594</v>
      </c>
      <c r="D218" s="22" t="s">
        <v>133</v>
      </c>
      <c r="E218" s="44"/>
      <c r="F218" s="22" t="s">
        <v>14</v>
      </c>
      <c r="G218" s="24"/>
      <c r="H218" s="24"/>
      <c r="I218" s="44"/>
      <c r="J218" s="22" t="s">
        <v>145</v>
      </c>
      <c r="K218" s="24"/>
      <c r="L218" s="24"/>
      <c r="M218" s="44"/>
      <c r="N218" s="22"/>
      <c r="O218" s="24"/>
      <c r="P218" s="24"/>
      <c r="Q218" s="44"/>
      <c r="R218" s="22"/>
      <c r="S218" s="24"/>
      <c r="T218" s="24"/>
      <c r="U218" s="44"/>
      <c r="V218" s="22"/>
      <c r="W218" s="44"/>
      <c r="X218" s="22"/>
      <c r="Y218" s="24"/>
      <c r="Z218" s="24"/>
      <c r="AA218" s="44"/>
      <c r="AB218" s="22"/>
      <c r="AC218" s="24"/>
      <c r="AD218" s="24"/>
      <c r="AE218" s="24"/>
    </row>
    <row r="219">
      <c r="B219" s="18" t="s">
        <v>1600</v>
      </c>
      <c r="C219" s="70" t="s">
        <v>1602</v>
      </c>
      <c r="E219" s="44"/>
      <c r="F219" s="22" t="s">
        <v>14</v>
      </c>
      <c r="G219" s="24"/>
      <c r="H219" s="24"/>
      <c r="I219" s="44"/>
      <c r="J219" s="22" t="s">
        <v>423</v>
      </c>
      <c r="K219" s="24"/>
      <c r="L219" s="24"/>
      <c r="M219" s="44"/>
      <c r="N219" s="22"/>
      <c r="O219" s="24"/>
      <c r="P219" s="24"/>
      <c r="Q219" s="44"/>
      <c r="R219" s="22"/>
      <c r="S219" s="24"/>
      <c r="T219" s="24"/>
      <c r="U219" s="44"/>
      <c r="V219" s="22"/>
      <c r="W219" s="44"/>
      <c r="X219" s="22"/>
      <c r="Y219" s="24"/>
      <c r="Z219" s="24"/>
      <c r="AA219" s="44"/>
      <c r="AB219" s="22"/>
      <c r="AC219" s="24"/>
      <c r="AD219" s="24"/>
      <c r="AE219" s="24"/>
    </row>
    <row r="220">
      <c r="B220" s="18" t="s">
        <v>1607</v>
      </c>
      <c r="C220" s="70" t="s">
        <v>1608</v>
      </c>
      <c r="E220" s="44"/>
      <c r="F220" s="22" t="s">
        <v>14</v>
      </c>
      <c r="G220" s="24"/>
      <c r="H220" s="24"/>
      <c r="I220" s="44"/>
      <c r="J220" s="22" t="s">
        <v>145</v>
      </c>
      <c r="K220" s="24"/>
      <c r="L220" s="24"/>
      <c r="M220" s="44"/>
      <c r="N220" s="22"/>
      <c r="O220" s="24"/>
      <c r="P220" s="24"/>
      <c r="Q220" s="44"/>
      <c r="R220" s="22"/>
      <c r="S220" s="24"/>
      <c r="T220" s="24"/>
      <c r="U220" s="44"/>
      <c r="V220" s="22"/>
      <c r="W220" s="44"/>
      <c r="X220" s="22"/>
      <c r="Y220" s="24"/>
      <c r="Z220" s="24"/>
      <c r="AA220" s="44"/>
      <c r="AB220" s="22"/>
      <c r="AC220" s="24"/>
      <c r="AD220" s="24"/>
      <c r="AE220" s="24"/>
    </row>
    <row r="221">
      <c r="B221" s="18" t="s">
        <v>1611</v>
      </c>
      <c r="C221" s="70" t="s">
        <v>1612</v>
      </c>
      <c r="E221" s="44"/>
      <c r="F221" s="22" t="s">
        <v>14</v>
      </c>
      <c r="G221" s="24"/>
      <c r="H221" s="24"/>
      <c r="I221" s="44"/>
      <c r="J221" s="22" t="s">
        <v>145</v>
      </c>
      <c r="K221" s="24"/>
      <c r="L221" s="24"/>
      <c r="M221" s="44"/>
      <c r="N221" s="22"/>
      <c r="O221" s="24"/>
      <c r="P221" s="24"/>
      <c r="Q221" s="44"/>
      <c r="R221" s="22"/>
      <c r="S221" s="24"/>
      <c r="T221" s="24"/>
      <c r="U221" s="44"/>
      <c r="V221" s="22"/>
      <c r="W221" s="44"/>
      <c r="X221" s="22"/>
      <c r="Y221" s="24"/>
      <c r="Z221" s="24"/>
      <c r="AA221" s="44"/>
      <c r="AB221" s="22"/>
      <c r="AC221" s="24"/>
      <c r="AD221" s="24"/>
      <c r="AE221" s="24"/>
    </row>
    <row r="222">
      <c r="B222" s="18" t="s">
        <v>1613</v>
      </c>
      <c r="C222" s="70" t="s">
        <v>1615</v>
      </c>
      <c r="E222" s="44"/>
      <c r="F222" s="22" t="s">
        <v>14</v>
      </c>
      <c r="G222" s="24"/>
      <c r="H222" s="24"/>
      <c r="I222" s="44"/>
      <c r="J222" s="22" t="s">
        <v>145</v>
      </c>
      <c r="K222" s="24"/>
      <c r="L222" s="24"/>
      <c r="M222" s="44"/>
      <c r="N222" s="22"/>
      <c r="O222" s="24"/>
      <c r="P222" s="24"/>
      <c r="Q222" s="44"/>
      <c r="R222" s="22"/>
      <c r="S222" s="24"/>
      <c r="T222" s="24"/>
      <c r="U222" s="44"/>
      <c r="V222" s="22"/>
      <c r="W222" s="44"/>
      <c r="X222" s="22"/>
      <c r="Y222" s="24"/>
      <c r="Z222" s="24"/>
      <c r="AA222" s="44"/>
      <c r="AB222" s="22"/>
      <c r="AC222" s="24"/>
      <c r="AD222" s="24"/>
      <c r="AE222" s="24"/>
    </row>
    <row r="223">
      <c r="A223" s="41" t="s">
        <v>1617</v>
      </c>
      <c r="B223" s="18" t="s">
        <v>1618</v>
      </c>
      <c r="C223" s="70" t="s">
        <v>1619</v>
      </c>
      <c r="D223" s="22" t="s">
        <v>133</v>
      </c>
      <c r="E223" s="44"/>
      <c r="F223" s="22" t="s">
        <v>14</v>
      </c>
      <c r="G223" s="24"/>
      <c r="H223" s="24"/>
      <c r="I223" s="44"/>
      <c r="J223" s="22" t="s">
        <v>249</v>
      </c>
      <c r="K223" s="24"/>
      <c r="L223" s="24"/>
      <c r="M223" s="44"/>
      <c r="N223" s="22" t="s">
        <v>318</v>
      </c>
      <c r="O223" s="24"/>
      <c r="P223" s="24"/>
      <c r="Q223" s="44"/>
      <c r="R223" s="22" t="s">
        <v>319</v>
      </c>
      <c r="S223" s="24"/>
      <c r="T223" s="24"/>
      <c r="U223" s="44"/>
      <c r="V223" s="22"/>
      <c r="W223" s="44"/>
      <c r="X223" s="22"/>
      <c r="Y223" s="24"/>
      <c r="Z223" s="24"/>
      <c r="AA223" s="44"/>
      <c r="AB223" s="22"/>
      <c r="AC223" s="24"/>
      <c r="AD223" s="24"/>
      <c r="AE223" s="24"/>
    </row>
    <row r="224">
      <c r="B224" s="18" t="s">
        <v>1622</v>
      </c>
      <c r="C224" s="70" t="s">
        <v>1623</v>
      </c>
      <c r="E224" s="44"/>
      <c r="F224" s="22" t="s">
        <v>14</v>
      </c>
      <c r="G224" s="24"/>
      <c r="H224" s="24"/>
      <c r="I224" s="44"/>
      <c r="J224" s="22" t="s">
        <v>423</v>
      </c>
      <c r="K224" s="30" t="str">
        <f>HYPERLINK("https://www.youtube.com/watch?v=tSEnltY5Fu4","HGB")</f>
        <v>HGB</v>
      </c>
      <c r="L224" s="24"/>
      <c r="M224" s="44"/>
      <c r="N224" s="22" t="s">
        <v>319</v>
      </c>
      <c r="O224" s="24"/>
      <c r="P224" s="24"/>
      <c r="Q224" s="44"/>
      <c r="R224" s="22" t="s">
        <v>411</v>
      </c>
      <c r="S224" s="24"/>
      <c r="T224" s="24"/>
      <c r="U224" s="44"/>
      <c r="V224" s="22" t="s">
        <v>1627</v>
      </c>
      <c r="W224" s="44"/>
      <c r="X224" s="22"/>
      <c r="Y224" s="24"/>
      <c r="Z224" s="24"/>
      <c r="AA224" s="44"/>
      <c r="AB224" s="22"/>
      <c r="AC224" s="24"/>
      <c r="AD224" s="24"/>
      <c r="AE224" s="24"/>
    </row>
    <row r="225">
      <c r="B225" s="18" t="s">
        <v>1630</v>
      </c>
      <c r="C225" s="70" t="s">
        <v>1631</v>
      </c>
      <c r="E225" s="44"/>
      <c r="F225" s="22" t="s">
        <v>14</v>
      </c>
      <c r="G225" s="24"/>
      <c r="H225" s="24"/>
      <c r="I225" s="44"/>
      <c r="J225" s="22" t="s">
        <v>145</v>
      </c>
      <c r="K225" s="30" t="str">
        <f>HYPERLINK("https://www.youtube.com/watch?v=j10kZKokqJA","SUN")</f>
        <v>SUN</v>
      </c>
      <c r="L225" s="24"/>
      <c r="M225" s="44"/>
      <c r="N225" s="22"/>
      <c r="O225" s="24"/>
      <c r="P225" s="24"/>
      <c r="Q225" s="44"/>
      <c r="R225" s="85"/>
      <c r="S225" s="86"/>
      <c r="T225" s="86"/>
      <c r="U225" s="87"/>
      <c r="V225" s="22"/>
      <c r="W225" s="44"/>
      <c r="X225" s="22"/>
      <c r="Y225" s="24"/>
      <c r="Z225" s="24"/>
      <c r="AA225" s="44"/>
      <c r="AB225" s="22"/>
      <c r="AC225" s="24"/>
      <c r="AD225" s="24"/>
      <c r="AE225" s="24"/>
    </row>
    <row r="226">
      <c r="B226" s="18" t="s">
        <v>1635</v>
      </c>
      <c r="C226" s="70" t="s">
        <v>1636</v>
      </c>
      <c r="E226" s="44"/>
      <c r="F226" s="22" t="s">
        <v>14</v>
      </c>
      <c r="G226" s="24"/>
      <c r="H226" s="24"/>
      <c r="I226" s="44"/>
      <c r="J226" s="22" t="s">
        <v>145</v>
      </c>
      <c r="K226" s="24"/>
      <c r="L226" s="24"/>
      <c r="M226" s="44"/>
      <c r="N226" s="22"/>
      <c r="O226" s="24"/>
      <c r="P226" s="24"/>
      <c r="Q226" s="44"/>
      <c r="R226" s="22"/>
      <c r="S226" s="24"/>
      <c r="T226" s="24"/>
      <c r="U226" s="44"/>
      <c r="V226" s="22"/>
      <c r="W226" s="44"/>
      <c r="X226" s="22"/>
      <c r="Y226" s="24"/>
      <c r="Z226" s="24"/>
      <c r="AA226" s="44"/>
      <c r="AB226" s="22"/>
      <c r="AC226" s="24"/>
      <c r="AD226" s="24"/>
      <c r="AE226" s="24"/>
    </row>
    <row r="227">
      <c r="B227" s="18" t="s">
        <v>1637</v>
      </c>
      <c r="C227" s="70" t="s">
        <v>1638</v>
      </c>
      <c r="E227" s="44"/>
      <c r="F227" s="22" t="s">
        <v>14</v>
      </c>
      <c r="G227" s="24"/>
      <c r="H227" s="24"/>
      <c r="I227" s="44"/>
      <c r="J227" s="22" t="s">
        <v>145</v>
      </c>
      <c r="K227" s="30" t="str">
        <f>HYPERLINK("https://www.youtube.com/watch?v=Zx18wFKJgz8","SUN")</f>
        <v>SUN</v>
      </c>
      <c r="L227" s="24"/>
      <c r="M227" s="44"/>
      <c r="N227" s="22"/>
      <c r="O227" s="24"/>
      <c r="P227" s="24"/>
      <c r="Q227" s="44"/>
      <c r="R227" s="22"/>
      <c r="S227" s="24"/>
      <c r="T227" s="24"/>
      <c r="U227" s="44"/>
      <c r="V227" s="22"/>
      <c r="W227" s="44"/>
      <c r="X227" s="22"/>
      <c r="Y227" s="24"/>
      <c r="Z227" s="24"/>
      <c r="AA227" s="44"/>
      <c r="AB227" s="22"/>
      <c r="AC227" s="24"/>
      <c r="AD227" s="24"/>
      <c r="AE227" s="24"/>
    </row>
    <row r="228">
      <c r="A228" s="41" t="s">
        <v>1644</v>
      </c>
      <c r="B228" s="18" t="s">
        <v>1646</v>
      </c>
      <c r="C228" s="70" t="s">
        <v>1648</v>
      </c>
      <c r="D228" s="22" t="s">
        <v>133</v>
      </c>
      <c r="E228" s="44"/>
      <c r="F228" s="22" t="s">
        <v>14</v>
      </c>
      <c r="G228" s="24"/>
      <c r="H228" s="24"/>
      <c r="I228" s="44"/>
      <c r="J228" s="22" t="s">
        <v>249</v>
      </c>
      <c r="K228" s="24"/>
      <c r="L228" s="24"/>
      <c r="M228" s="44"/>
      <c r="N228" s="22"/>
      <c r="O228" s="24"/>
      <c r="P228" s="24"/>
      <c r="Q228" s="44"/>
      <c r="R228" s="22"/>
      <c r="S228" s="24"/>
      <c r="T228" s="24"/>
      <c r="U228" s="44"/>
      <c r="V228" s="22"/>
      <c r="W228" s="44"/>
      <c r="X228" s="22"/>
      <c r="Y228" s="24"/>
      <c r="Z228" s="24"/>
      <c r="AA228" s="44"/>
      <c r="AB228" s="22"/>
      <c r="AC228" s="24"/>
      <c r="AD228" s="24"/>
      <c r="AE228" s="24"/>
    </row>
    <row r="229">
      <c r="B229" s="18" t="s">
        <v>1649</v>
      </c>
      <c r="C229" s="70" t="s">
        <v>1651</v>
      </c>
      <c r="E229" s="44"/>
      <c r="F229" s="22" t="s">
        <v>14</v>
      </c>
      <c r="G229" s="24"/>
      <c r="H229" s="24"/>
      <c r="I229" s="44"/>
      <c r="J229" s="22" t="s">
        <v>499</v>
      </c>
      <c r="K229" s="24"/>
      <c r="L229" s="24"/>
      <c r="M229" s="44"/>
      <c r="N229" s="22" t="s">
        <v>437</v>
      </c>
      <c r="O229" s="24"/>
      <c r="P229" s="24"/>
      <c r="Q229" s="44"/>
      <c r="R229" s="22" t="s">
        <v>318</v>
      </c>
      <c r="S229" s="24"/>
      <c r="T229" s="24"/>
      <c r="U229" s="44"/>
      <c r="V229" s="22"/>
      <c r="W229" s="44"/>
      <c r="X229" s="22"/>
      <c r="Y229" s="24"/>
      <c r="Z229" s="24"/>
      <c r="AA229" s="44"/>
      <c r="AB229" s="22"/>
      <c r="AC229" s="24"/>
      <c r="AD229" s="24"/>
      <c r="AE229" s="24"/>
    </row>
    <row r="230">
      <c r="B230" s="18" t="s">
        <v>1656</v>
      </c>
      <c r="C230" s="70" t="s">
        <v>1657</v>
      </c>
      <c r="E230" s="44"/>
      <c r="F230" s="22" t="s">
        <v>14</v>
      </c>
      <c r="G230" s="24"/>
      <c r="H230" s="24"/>
      <c r="I230" s="44"/>
      <c r="J230" s="22" t="s">
        <v>145</v>
      </c>
      <c r="K230" s="30" t="str">
        <f>HYPERLINK("https://www.youtube.com/watch?v=qPbemRW50y8","ABA")</f>
        <v>ABA</v>
      </c>
      <c r="L230" s="24"/>
      <c r="M230" s="50"/>
      <c r="N230" s="22"/>
      <c r="O230" s="24"/>
      <c r="P230" s="24"/>
      <c r="Q230" s="44"/>
      <c r="R230" s="22"/>
      <c r="S230" s="24"/>
      <c r="T230" s="24"/>
      <c r="U230" s="44"/>
      <c r="V230" s="22"/>
      <c r="W230" s="44"/>
      <c r="X230" s="22"/>
      <c r="Y230" s="24"/>
      <c r="Z230" s="24"/>
      <c r="AA230" s="44"/>
      <c r="AB230" s="22"/>
      <c r="AC230" s="24"/>
      <c r="AD230" s="24"/>
      <c r="AE230" s="24"/>
    </row>
    <row r="231">
      <c r="B231" s="18" t="s">
        <v>1664</v>
      </c>
      <c r="C231" s="70" t="s">
        <v>1666</v>
      </c>
      <c r="E231" s="44"/>
      <c r="F231" s="22" t="s">
        <v>14</v>
      </c>
      <c r="G231" s="24"/>
      <c r="H231" s="24"/>
      <c r="I231" s="44"/>
      <c r="J231" s="22" t="s">
        <v>473</v>
      </c>
      <c r="K231" s="24"/>
      <c r="L231" s="24"/>
      <c r="M231" s="44"/>
      <c r="N231" s="22" t="s">
        <v>411</v>
      </c>
      <c r="O231" s="24"/>
      <c r="P231" s="24"/>
      <c r="Q231" s="44"/>
      <c r="R231" s="22"/>
      <c r="S231" s="24"/>
      <c r="T231" s="24"/>
      <c r="U231" s="44"/>
      <c r="V231" s="22"/>
      <c r="W231" s="44"/>
      <c r="X231" s="22"/>
      <c r="Y231" s="24"/>
      <c r="Z231" s="24"/>
      <c r="AA231" s="44"/>
      <c r="AB231" s="22"/>
      <c r="AC231" s="24"/>
      <c r="AD231" s="24"/>
      <c r="AE231" s="24"/>
    </row>
    <row r="232">
      <c r="B232" s="18" t="s">
        <v>1667</v>
      </c>
      <c r="C232" s="70" t="s">
        <v>1668</v>
      </c>
      <c r="E232" s="44"/>
      <c r="F232" s="22" t="s">
        <v>14</v>
      </c>
      <c r="G232" s="24"/>
      <c r="H232" s="24"/>
      <c r="I232" s="44"/>
      <c r="J232" s="22" t="s">
        <v>423</v>
      </c>
      <c r="K232" s="24"/>
      <c r="L232" s="24"/>
      <c r="M232" s="44"/>
      <c r="N232" s="22"/>
      <c r="O232" s="24"/>
      <c r="P232" s="24"/>
      <c r="Q232" s="44"/>
      <c r="R232" s="22"/>
      <c r="S232" s="24"/>
      <c r="T232" s="24"/>
      <c r="U232" s="44"/>
      <c r="V232" s="22"/>
      <c r="W232" s="44"/>
      <c r="X232" s="22"/>
      <c r="Y232" s="24"/>
      <c r="Z232" s="24"/>
      <c r="AA232" s="44"/>
      <c r="AB232" s="22"/>
      <c r="AC232" s="24"/>
      <c r="AD232" s="24"/>
      <c r="AE232" s="24"/>
    </row>
    <row r="233">
      <c r="A233" s="41" t="s">
        <v>1672</v>
      </c>
      <c r="B233" s="18" t="s">
        <v>1673</v>
      </c>
      <c r="C233" s="70" t="s">
        <v>1674</v>
      </c>
      <c r="D233" s="22" t="s">
        <v>133</v>
      </c>
      <c r="E233" s="44"/>
      <c r="F233" s="22" t="s">
        <v>14</v>
      </c>
      <c r="G233" s="47" t="str">
        <f>HYPERLINK("https://www.youtube.com/watch?v=T9X8s9oq7Do","SYS")</f>
        <v>SYS</v>
      </c>
      <c r="H233" s="24"/>
      <c r="I233" s="44"/>
      <c r="J233" s="22" t="s">
        <v>473</v>
      </c>
      <c r="K233" s="24"/>
      <c r="L233" s="24"/>
      <c r="M233" s="44"/>
      <c r="N233" s="22"/>
      <c r="O233" s="24"/>
      <c r="P233" s="24"/>
      <c r="Q233" s="44"/>
      <c r="R233" s="22"/>
      <c r="S233" s="24"/>
      <c r="T233" s="24"/>
      <c r="U233" s="44"/>
      <c r="V233" s="22"/>
      <c r="W233" s="44"/>
      <c r="X233" s="22"/>
      <c r="Y233" s="24"/>
      <c r="Z233" s="24"/>
      <c r="AA233" s="44"/>
      <c r="AB233" s="22"/>
      <c r="AC233" s="24"/>
      <c r="AD233" s="24"/>
      <c r="AE233" s="24"/>
    </row>
    <row r="234">
      <c r="B234" s="18" t="s">
        <v>1680</v>
      </c>
      <c r="C234" s="70" t="s">
        <v>1681</v>
      </c>
      <c r="E234" s="44"/>
      <c r="F234" s="22" t="s">
        <v>14</v>
      </c>
      <c r="G234" s="30" t="str">
        <f>HYPERLINK("https://youtu.be/T9X8s9oq7Do?t=40s","SYS")</f>
        <v>SYS</v>
      </c>
      <c r="H234" s="24"/>
      <c r="I234" s="44"/>
      <c r="J234" s="22" t="s">
        <v>212</v>
      </c>
      <c r="K234" s="24"/>
      <c r="L234" s="24"/>
      <c r="M234" s="44"/>
      <c r="N234" s="22" t="s">
        <v>318</v>
      </c>
      <c r="O234" s="24"/>
      <c r="P234" s="24"/>
      <c r="Q234" s="44"/>
      <c r="R234" s="22" t="s">
        <v>319</v>
      </c>
      <c r="S234" s="24"/>
      <c r="T234" s="24"/>
      <c r="U234" s="44"/>
      <c r="V234" s="22" t="s">
        <v>353</v>
      </c>
      <c r="W234" s="44"/>
      <c r="X234" s="22"/>
      <c r="Y234" s="24"/>
      <c r="Z234" s="24"/>
      <c r="AA234" s="44"/>
      <c r="AB234" s="22"/>
      <c r="AC234" s="24"/>
      <c r="AD234" s="24"/>
      <c r="AE234" s="24"/>
    </row>
    <row r="235">
      <c r="B235" s="18" t="s">
        <v>1684</v>
      </c>
      <c r="C235" s="70" t="s">
        <v>1685</v>
      </c>
      <c r="E235" s="44"/>
      <c r="F235" s="22" t="s">
        <v>14</v>
      </c>
      <c r="G235" s="30" t="str">
        <f>HYPERLINK("https://youtu.be/T9X8s9oq7Do?t=1m22s","SYS")</f>
        <v>SYS</v>
      </c>
      <c r="H235" s="24"/>
      <c r="I235" s="44"/>
      <c r="J235" s="22" t="s">
        <v>212</v>
      </c>
      <c r="K235" s="24"/>
      <c r="L235" s="24"/>
      <c r="M235" s="44"/>
      <c r="N235" s="22"/>
      <c r="O235" s="24"/>
      <c r="P235" s="24"/>
      <c r="Q235" s="44"/>
      <c r="R235" s="22"/>
      <c r="S235" s="24"/>
      <c r="T235" s="24"/>
      <c r="U235" s="44"/>
      <c r="V235" s="22"/>
      <c r="W235" s="44"/>
      <c r="X235" s="22"/>
      <c r="Y235" s="24"/>
      <c r="Z235" s="24"/>
      <c r="AA235" s="44"/>
      <c r="AB235" s="22"/>
      <c r="AC235" s="24"/>
      <c r="AD235" s="24"/>
      <c r="AE235" s="24"/>
    </row>
    <row r="236">
      <c r="B236" s="18" t="s">
        <v>1688</v>
      </c>
      <c r="C236" s="70" t="s">
        <v>1689</v>
      </c>
      <c r="E236" s="44"/>
      <c r="F236" s="22" t="s">
        <v>14</v>
      </c>
      <c r="G236" s="30" t="str">
        <f>HYPERLINK("https://youtu.be/T9X8s9oq7Do?t=2m47s","SYS")</f>
        <v>SYS</v>
      </c>
      <c r="H236" s="24"/>
      <c r="I236" s="44"/>
      <c r="J236" s="22" t="s">
        <v>325</v>
      </c>
      <c r="K236" s="24"/>
      <c r="L236" s="24"/>
      <c r="M236" s="44"/>
      <c r="N236" s="22"/>
      <c r="O236" s="24"/>
      <c r="P236" s="24"/>
      <c r="Q236" s="44"/>
      <c r="R236" s="22"/>
      <c r="S236" s="24"/>
      <c r="T236" s="24"/>
      <c r="U236" s="44"/>
      <c r="V236" s="22"/>
      <c r="W236" s="44"/>
      <c r="X236" s="22"/>
      <c r="Y236" s="24"/>
      <c r="Z236" s="24"/>
      <c r="AA236" s="44"/>
      <c r="AB236" s="22"/>
      <c r="AC236" s="24"/>
      <c r="AD236" s="24"/>
      <c r="AE236" s="24"/>
    </row>
    <row r="237">
      <c r="B237" s="18" t="s">
        <v>1692</v>
      </c>
      <c r="C237" s="70" t="s">
        <v>1693</v>
      </c>
      <c r="E237" s="44"/>
      <c r="F237" s="22" t="s">
        <v>14</v>
      </c>
      <c r="G237" s="30" t="str">
        <f>HYPERLINK("https://youtu.be/T9X8s9oq7Do?t=3m10s","SYS")</f>
        <v>SYS</v>
      </c>
      <c r="H237" s="24"/>
      <c r="I237" s="44"/>
      <c r="J237" s="22" t="s">
        <v>145</v>
      </c>
      <c r="K237" s="24"/>
      <c r="L237" s="24"/>
      <c r="M237" s="44"/>
      <c r="N237" s="22"/>
      <c r="O237" s="24"/>
      <c r="P237" s="24"/>
      <c r="Q237" s="44"/>
      <c r="R237" s="22"/>
      <c r="S237" s="24"/>
      <c r="T237" s="24"/>
      <c r="U237" s="44"/>
      <c r="V237" s="22"/>
      <c r="W237" s="44"/>
      <c r="X237" s="22"/>
      <c r="Y237" s="24"/>
      <c r="Z237" s="24"/>
      <c r="AA237" s="44"/>
      <c r="AB237" s="22"/>
      <c r="AC237" s="24"/>
      <c r="AD237" s="24"/>
      <c r="AE237" s="24"/>
    </row>
    <row r="238">
      <c r="A238" s="41" t="s">
        <v>1700</v>
      </c>
      <c r="B238" s="18" t="s">
        <v>1702</v>
      </c>
      <c r="C238" s="70" t="s">
        <v>1703</v>
      </c>
      <c r="D238" s="22" t="s">
        <v>133</v>
      </c>
      <c r="E238" s="44"/>
      <c r="F238" s="22" t="s">
        <v>14</v>
      </c>
      <c r="G238" s="24"/>
      <c r="H238" s="24"/>
      <c r="I238" s="44"/>
      <c r="J238" s="22" t="s">
        <v>473</v>
      </c>
      <c r="K238" s="24"/>
      <c r="L238" s="24"/>
      <c r="M238" s="44"/>
      <c r="N238" s="22" t="s">
        <v>348</v>
      </c>
      <c r="O238" s="24"/>
      <c r="P238" s="24"/>
      <c r="Q238" s="44"/>
      <c r="R238" s="22"/>
      <c r="S238" s="24"/>
      <c r="T238" s="24"/>
      <c r="U238" s="44"/>
      <c r="V238" s="22"/>
      <c r="W238" s="44"/>
      <c r="X238" s="22"/>
      <c r="Y238" s="24"/>
      <c r="Z238" s="24"/>
      <c r="AA238" s="44"/>
      <c r="AB238" s="22"/>
      <c r="AC238" s="24"/>
      <c r="AD238" s="24"/>
      <c r="AE238" s="24"/>
    </row>
    <row r="239">
      <c r="B239" s="18" t="s">
        <v>1704</v>
      </c>
      <c r="C239" s="70" t="s">
        <v>1706</v>
      </c>
      <c r="E239" s="44"/>
      <c r="F239" s="22" t="s">
        <v>14</v>
      </c>
      <c r="G239" s="24"/>
      <c r="H239" s="24"/>
      <c r="I239" s="44"/>
      <c r="J239" s="22" t="s">
        <v>145</v>
      </c>
      <c r="K239" s="24"/>
      <c r="L239" s="24"/>
      <c r="M239" s="44"/>
      <c r="N239" s="22"/>
      <c r="O239" s="24"/>
      <c r="P239" s="24"/>
      <c r="Q239" s="44"/>
      <c r="R239" s="22"/>
      <c r="S239" s="24"/>
      <c r="T239" s="24"/>
      <c r="U239" s="44"/>
      <c r="V239" s="22"/>
      <c r="W239" s="44"/>
      <c r="X239" s="22"/>
      <c r="Y239" s="24"/>
      <c r="Z239" s="24"/>
      <c r="AA239" s="44"/>
      <c r="AB239" s="22"/>
      <c r="AC239" s="24"/>
      <c r="AD239" s="24"/>
      <c r="AE239" s="24"/>
    </row>
    <row r="240">
      <c r="B240" s="18" t="s">
        <v>1712</v>
      </c>
      <c r="C240" s="70" t="s">
        <v>1713</v>
      </c>
      <c r="E240" s="44"/>
      <c r="F240" s="22" t="s">
        <v>14</v>
      </c>
      <c r="G240" s="24"/>
      <c r="H240" s="24"/>
      <c r="I240" s="44"/>
      <c r="J240" s="22" t="s">
        <v>335</v>
      </c>
      <c r="K240" s="24"/>
      <c r="L240" s="24"/>
      <c r="M240" s="44"/>
      <c r="N240" s="22"/>
      <c r="O240" s="24"/>
      <c r="P240" s="24"/>
      <c r="Q240" s="44"/>
      <c r="R240" s="22"/>
      <c r="S240" s="24"/>
      <c r="T240" s="24"/>
      <c r="U240" s="44"/>
      <c r="V240" s="22"/>
      <c r="W240" s="44"/>
      <c r="X240" s="22"/>
      <c r="Y240" s="24"/>
      <c r="Z240" s="24"/>
      <c r="AA240" s="44"/>
      <c r="AB240" s="22"/>
      <c r="AC240" s="24"/>
      <c r="AD240" s="24"/>
      <c r="AE240" s="24"/>
    </row>
    <row r="241">
      <c r="B241" s="18" t="s">
        <v>1717</v>
      </c>
      <c r="C241" s="70" t="s">
        <v>1718</v>
      </c>
      <c r="E241" s="44"/>
      <c r="F241" s="22" t="s">
        <v>14</v>
      </c>
      <c r="G241" s="24"/>
      <c r="H241" s="24"/>
      <c r="I241" s="44"/>
      <c r="J241" s="22" t="s">
        <v>486</v>
      </c>
      <c r="K241" s="24"/>
      <c r="L241" s="24"/>
      <c r="M241" s="44"/>
      <c r="N241" s="22"/>
      <c r="O241" s="24"/>
      <c r="P241" s="24"/>
      <c r="Q241" s="44"/>
      <c r="R241" s="22"/>
      <c r="S241" s="24"/>
      <c r="T241" s="24"/>
      <c r="U241" s="44"/>
      <c r="V241" s="22"/>
      <c r="W241" s="44"/>
      <c r="X241" s="22"/>
      <c r="Y241" s="24"/>
      <c r="Z241" s="24"/>
      <c r="AA241" s="44"/>
      <c r="AB241" s="22"/>
      <c r="AC241" s="24"/>
      <c r="AD241" s="24"/>
      <c r="AE241" s="24"/>
    </row>
    <row r="242">
      <c r="B242" s="18" t="s">
        <v>1719</v>
      </c>
      <c r="C242" s="70" t="s">
        <v>1720</v>
      </c>
      <c r="E242" s="44"/>
      <c r="F242" s="22" t="s">
        <v>14</v>
      </c>
      <c r="G242" s="24"/>
      <c r="H242" s="24"/>
      <c r="I242" s="44"/>
      <c r="J242" s="22" t="s">
        <v>212</v>
      </c>
      <c r="K242" s="24"/>
      <c r="L242" s="24"/>
      <c r="M242" s="44"/>
      <c r="N242" s="22" t="s">
        <v>348</v>
      </c>
      <c r="O242" s="24"/>
      <c r="P242" s="24"/>
      <c r="Q242" s="44"/>
      <c r="R242" s="22"/>
      <c r="S242" s="24"/>
      <c r="T242" s="24"/>
      <c r="U242" s="44"/>
      <c r="V242" s="22"/>
      <c r="W242" s="44"/>
      <c r="X242" s="22"/>
      <c r="Y242" s="24"/>
      <c r="Z242" s="24"/>
      <c r="AA242" s="44"/>
      <c r="AB242" s="22"/>
      <c r="AC242" s="24"/>
      <c r="AD242" s="24"/>
      <c r="AE242" s="24"/>
    </row>
    <row r="243">
      <c r="A243" s="41" t="s">
        <v>1726</v>
      </c>
      <c r="B243" s="18" t="s">
        <v>1727</v>
      </c>
      <c r="C243" s="70" t="s">
        <v>1728</v>
      </c>
      <c r="D243" s="22" t="s">
        <v>133</v>
      </c>
      <c r="E243" s="44"/>
      <c r="F243" s="22" t="s">
        <v>14</v>
      </c>
      <c r="G243" s="24"/>
      <c r="H243" s="24"/>
      <c r="I243" s="44"/>
      <c r="J243" s="22" t="s">
        <v>145</v>
      </c>
      <c r="K243" s="24"/>
      <c r="L243" s="24"/>
      <c r="M243" s="44"/>
      <c r="N243" s="22"/>
      <c r="O243" s="24"/>
      <c r="P243" s="24"/>
      <c r="Q243" s="44"/>
      <c r="R243" s="22"/>
      <c r="S243" s="24"/>
      <c r="T243" s="24"/>
      <c r="U243" s="44"/>
      <c r="V243" s="22"/>
      <c r="W243" s="44"/>
      <c r="X243" s="22"/>
      <c r="Y243" s="24"/>
      <c r="Z243" s="24"/>
      <c r="AA243" s="44"/>
      <c r="AB243" s="22"/>
      <c r="AC243" s="24"/>
      <c r="AD243" s="24"/>
      <c r="AE243" s="24"/>
    </row>
    <row r="244">
      <c r="B244" s="18" t="s">
        <v>1731</v>
      </c>
      <c r="C244" s="70" t="s">
        <v>1732</v>
      </c>
      <c r="E244" s="44"/>
      <c r="F244" s="22" t="s">
        <v>14</v>
      </c>
      <c r="G244" s="24"/>
      <c r="H244" s="24"/>
      <c r="I244" s="44"/>
      <c r="J244" s="22" t="s">
        <v>1733</v>
      </c>
      <c r="K244" s="24"/>
      <c r="L244" s="24"/>
      <c r="M244" s="44"/>
      <c r="N244" s="22"/>
      <c r="O244" s="24"/>
      <c r="P244" s="24"/>
      <c r="Q244" s="44"/>
      <c r="R244" s="22"/>
      <c r="S244" s="24"/>
      <c r="T244" s="24"/>
      <c r="U244" s="44"/>
      <c r="V244" s="22"/>
      <c r="W244" s="44"/>
      <c r="X244" s="22"/>
      <c r="Y244" s="24"/>
      <c r="Z244" s="24"/>
      <c r="AA244" s="44"/>
      <c r="AB244" s="22"/>
      <c r="AC244" s="24"/>
      <c r="AD244" s="24"/>
      <c r="AE244" s="24"/>
    </row>
    <row r="245">
      <c r="B245" s="18" t="s">
        <v>1734</v>
      </c>
      <c r="C245" s="70" t="s">
        <v>1735</v>
      </c>
      <c r="E245" s="44"/>
      <c r="F245" s="22" t="s">
        <v>14</v>
      </c>
      <c r="G245" s="24"/>
      <c r="H245" s="24"/>
      <c r="I245" s="44"/>
      <c r="J245" s="22" t="s">
        <v>325</v>
      </c>
      <c r="K245" s="24"/>
      <c r="L245" s="24"/>
      <c r="M245" s="44"/>
      <c r="N245" s="22"/>
      <c r="O245" s="24"/>
      <c r="P245" s="24"/>
      <c r="Q245" s="44"/>
      <c r="R245" s="22"/>
      <c r="S245" s="24"/>
      <c r="T245" s="24"/>
      <c r="U245" s="44"/>
      <c r="V245" s="22"/>
      <c r="W245" s="44"/>
      <c r="X245" s="22"/>
      <c r="Y245" s="24"/>
      <c r="Z245" s="24"/>
      <c r="AA245" s="44"/>
      <c r="AB245" s="22"/>
      <c r="AC245" s="24"/>
      <c r="AD245" s="24"/>
      <c r="AE245" s="24"/>
    </row>
    <row r="246">
      <c r="B246" s="18" t="s">
        <v>1738</v>
      </c>
      <c r="C246" s="70" t="s">
        <v>1739</v>
      </c>
      <c r="E246" s="44"/>
      <c r="F246" s="22" t="s">
        <v>14</v>
      </c>
      <c r="G246" s="24"/>
      <c r="H246" s="24"/>
      <c r="I246" s="44"/>
      <c r="J246" s="22" t="s">
        <v>212</v>
      </c>
      <c r="K246" s="24"/>
      <c r="L246" s="24"/>
      <c r="M246" s="44"/>
      <c r="N246" s="22"/>
      <c r="O246" s="24"/>
      <c r="P246" s="24"/>
      <c r="Q246" s="44"/>
      <c r="R246" s="22"/>
      <c r="S246" s="24"/>
      <c r="T246" s="24"/>
      <c r="U246" s="44"/>
      <c r="V246" s="22"/>
      <c r="W246" s="44"/>
      <c r="X246" s="22"/>
      <c r="Y246" s="24"/>
      <c r="Z246" s="24"/>
      <c r="AA246" s="44"/>
      <c r="AB246" s="22"/>
      <c r="AC246" s="24"/>
      <c r="AD246" s="24"/>
      <c r="AE246" s="24"/>
    </row>
    <row r="247">
      <c r="B247" s="18" t="s">
        <v>1741</v>
      </c>
      <c r="C247" s="70" t="s">
        <v>1742</v>
      </c>
      <c r="E247" s="44"/>
      <c r="F247" s="22" t="s">
        <v>14</v>
      </c>
      <c r="G247" s="24"/>
      <c r="H247" s="24"/>
      <c r="I247" s="44"/>
      <c r="J247" s="22" t="s">
        <v>627</v>
      </c>
      <c r="K247" s="24"/>
      <c r="L247" s="24"/>
      <c r="M247" s="44"/>
      <c r="N247" s="22" t="s">
        <v>307</v>
      </c>
      <c r="O247" s="30" t="str">
        <f>HYPERLINK("https://www.youtube.com/watch?v=hyHIVEkf9pg&amp;index=272&amp;list=PLbU6uWaIKemqNvTeRxK-Ay6PRg9iwCKVi&amp;t=0s","HIT")</f>
        <v>HIT</v>
      </c>
      <c r="P247" s="52"/>
      <c r="Q247" s="50"/>
      <c r="R247" s="22"/>
      <c r="S247" s="24"/>
      <c r="T247" s="24"/>
      <c r="U247" s="44"/>
      <c r="V247" s="22"/>
      <c r="W247" s="44"/>
      <c r="X247" s="22"/>
      <c r="Y247" s="24"/>
      <c r="Z247" s="24"/>
      <c r="AA247" s="44"/>
      <c r="AB247" s="22"/>
      <c r="AC247" s="24"/>
      <c r="AD247" s="24"/>
      <c r="AE247" s="24"/>
    </row>
    <row r="248">
      <c r="A248" s="41" t="s">
        <v>1744</v>
      </c>
      <c r="B248" s="18" t="s">
        <v>1746</v>
      </c>
      <c r="C248" s="70" t="s">
        <v>1748</v>
      </c>
      <c r="D248" s="22" t="s">
        <v>133</v>
      </c>
      <c r="E248" s="44"/>
      <c r="F248" s="22" t="s">
        <v>14</v>
      </c>
      <c r="G248" s="24"/>
      <c r="H248" s="24"/>
      <c r="I248" s="44"/>
      <c r="J248" s="22" t="s">
        <v>325</v>
      </c>
      <c r="K248" s="24"/>
      <c r="L248" s="24"/>
      <c r="M248" s="44"/>
      <c r="N248" s="22" t="s">
        <v>345</v>
      </c>
      <c r="O248" s="24"/>
      <c r="P248" s="24"/>
      <c r="Q248" s="44"/>
      <c r="R248" s="22"/>
      <c r="S248" s="24"/>
      <c r="T248" s="24"/>
      <c r="U248" s="44"/>
      <c r="V248" s="22"/>
      <c r="W248" s="44"/>
      <c r="X248" s="22"/>
      <c r="Y248" s="24"/>
      <c r="Z248" s="24"/>
      <c r="AA248" s="44"/>
      <c r="AB248" s="22"/>
      <c r="AC248" s="24"/>
      <c r="AD248" s="24"/>
      <c r="AE248" s="24"/>
    </row>
    <row r="249">
      <c r="B249" s="18" t="s">
        <v>1752</v>
      </c>
      <c r="C249" s="70" t="s">
        <v>1753</v>
      </c>
      <c r="E249" s="44"/>
      <c r="F249" s="22" t="s">
        <v>14</v>
      </c>
      <c r="G249" s="24"/>
      <c r="H249" s="24"/>
      <c r="I249" s="44"/>
      <c r="J249" s="22" t="s">
        <v>844</v>
      </c>
      <c r="K249" s="24"/>
      <c r="L249" s="24"/>
      <c r="M249" s="44"/>
      <c r="N249" s="22" t="s">
        <v>354</v>
      </c>
      <c r="O249" s="30" t="str">
        <f>HYPERLINK("https://www.youtube.com/watch?v=e7KxKU6vFxI&amp;index=308&amp;list=PLbU6uWaIKemqNvTeRxK-Ay6PRg9iwCKVi&amp;t=0s","HIT")</f>
        <v>HIT</v>
      </c>
      <c r="P249" s="52"/>
      <c r="Q249" s="50"/>
      <c r="R249" s="22"/>
      <c r="S249" s="24"/>
      <c r="T249" s="24"/>
      <c r="U249" s="44"/>
      <c r="V249" s="22"/>
      <c r="W249" s="44"/>
      <c r="X249" s="22"/>
      <c r="Y249" s="24"/>
      <c r="Z249" s="24"/>
      <c r="AA249" s="44"/>
      <c r="AB249" s="22"/>
      <c r="AC249" s="24"/>
      <c r="AD249" s="24"/>
      <c r="AE249" s="24"/>
    </row>
    <row r="250">
      <c r="B250" s="18" t="s">
        <v>1758</v>
      </c>
      <c r="C250" s="70" t="s">
        <v>1760</v>
      </c>
      <c r="E250" s="44"/>
      <c r="F250" s="22" t="s">
        <v>14</v>
      </c>
      <c r="G250" s="30" t="str">
        <f>HYPERLINK("https://www.youtube.com/watch?v=EWQSD89e3ZA","SUN")</f>
        <v>SUN</v>
      </c>
      <c r="H250" s="24"/>
      <c r="I250" s="44"/>
      <c r="J250" s="22" t="s">
        <v>145</v>
      </c>
      <c r="K250" s="30" t="str">
        <f>HYPERLINK("https://www.youtube.com/watch?v=jjyq-cL_E9c","HGB")</f>
        <v>HGB</v>
      </c>
      <c r="L250" s="24"/>
      <c r="M250" s="50"/>
      <c r="N250" s="22" t="s">
        <v>452</v>
      </c>
      <c r="O250" s="30" t="str">
        <f>HYPERLINK("https://www.youtube.com/watch?v=EWQSD89e3ZA","SUN")</f>
        <v>SUN</v>
      </c>
      <c r="P250" s="24"/>
      <c r="Q250" s="44"/>
      <c r="R250" s="22"/>
      <c r="S250" s="24"/>
      <c r="T250" s="24"/>
      <c r="U250" s="44"/>
      <c r="V250" s="22"/>
      <c r="W250" s="44"/>
      <c r="X250" s="22"/>
      <c r="Y250" s="24"/>
      <c r="Z250" s="24"/>
      <c r="AA250" s="44"/>
      <c r="AB250" s="22"/>
      <c r="AC250" s="24"/>
      <c r="AD250" s="24"/>
      <c r="AE250" s="24"/>
    </row>
    <row r="251">
      <c r="B251" s="18" t="s">
        <v>1767</v>
      </c>
      <c r="C251" s="70" t="s">
        <v>1768</v>
      </c>
      <c r="E251" s="44"/>
      <c r="F251" s="22" t="s">
        <v>14</v>
      </c>
      <c r="G251" s="24"/>
      <c r="H251" s="24"/>
      <c r="I251" s="44"/>
      <c r="J251" s="22" t="s">
        <v>249</v>
      </c>
      <c r="K251" s="24"/>
      <c r="L251" s="24"/>
      <c r="M251" s="44"/>
      <c r="N251" s="22"/>
      <c r="O251" s="24"/>
      <c r="P251" s="24"/>
      <c r="Q251" s="44"/>
      <c r="R251" s="22"/>
      <c r="S251" s="24"/>
      <c r="T251" s="24"/>
      <c r="U251" s="44"/>
      <c r="V251" s="22"/>
      <c r="W251" s="44"/>
      <c r="X251" s="22"/>
      <c r="Y251" s="24"/>
      <c r="Z251" s="24"/>
      <c r="AA251" s="44"/>
      <c r="AB251" s="22"/>
      <c r="AC251" s="24"/>
      <c r="AD251" s="24"/>
      <c r="AE251" s="24"/>
    </row>
    <row r="252">
      <c r="B252" s="18" t="s">
        <v>1769</v>
      </c>
      <c r="C252" s="70" t="s">
        <v>1770</v>
      </c>
      <c r="E252" s="44"/>
      <c r="F252" s="22" t="s">
        <v>14</v>
      </c>
      <c r="G252" s="24"/>
      <c r="H252" s="24"/>
      <c r="I252" s="44"/>
      <c r="J252" s="22" t="s">
        <v>145</v>
      </c>
      <c r="K252" s="24"/>
      <c r="L252" s="24"/>
      <c r="M252" s="44"/>
      <c r="N252" s="22"/>
      <c r="O252" s="24"/>
      <c r="P252" s="24"/>
      <c r="Q252" s="44"/>
      <c r="R252" s="22"/>
      <c r="S252" s="24"/>
      <c r="T252" s="24"/>
      <c r="U252" s="44"/>
      <c r="V252" s="22"/>
      <c r="W252" s="44"/>
      <c r="X252" s="22"/>
      <c r="Y252" s="24"/>
      <c r="Z252" s="24"/>
      <c r="AA252" s="44"/>
      <c r="AB252" s="22"/>
      <c r="AC252" s="24"/>
      <c r="AD252" s="24"/>
      <c r="AE252" s="24"/>
    </row>
    <row r="253">
      <c r="A253" s="41" t="s">
        <v>1776</v>
      </c>
      <c r="B253" s="18" t="s">
        <v>1777</v>
      </c>
      <c r="C253" s="70" t="s">
        <v>1778</v>
      </c>
      <c r="D253" s="22" t="s">
        <v>133</v>
      </c>
      <c r="E253" s="44"/>
      <c r="F253" s="22" t="s">
        <v>14</v>
      </c>
      <c r="G253" s="24"/>
      <c r="H253" s="24"/>
      <c r="I253" s="44"/>
      <c r="J253" s="22" t="s">
        <v>145</v>
      </c>
      <c r="K253" s="24"/>
      <c r="L253" s="24"/>
      <c r="M253" s="44"/>
      <c r="N253" s="22"/>
      <c r="O253" s="24"/>
      <c r="P253" s="24"/>
      <c r="Q253" s="44"/>
      <c r="R253" s="22"/>
      <c r="S253" s="24"/>
      <c r="T253" s="24"/>
      <c r="U253" s="44"/>
      <c r="V253" s="22"/>
      <c r="W253" s="44"/>
      <c r="X253" s="22"/>
      <c r="Y253" s="24"/>
      <c r="Z253" s="24"/>
      <c r="AA253" s="44"/>
      <c r="AB253" s="22"/>
      <c r="AC253" s="24"/>
      <c r="AD253" s="24"/>
      <c r="AE253" s="24"/>
    </row>
    <row r="254">
      <c r="B254" s="18" t="s">
        <v>1781</v>
      </c>
      <c r="C254" s="70" t="s">
        <v>1782</v>
      </c>
      <c r="E254" s="44"/>
      <c r="F254" s="22" t="s">
        <v>14</v>
      </c>
      <c r="G254" s="24"/>
      <c r="H254" s="24"/>
      <c r="I254" s="44"/>
      <c r="J254" s="22" t="s">
        <v>145</v>
      </c>
      <c r="K254" s="24"/>
      <c r="L254" s="24"/>
      <c r="M254" s="44"/>
      <c r="N254" s="22"/>
      <c r="O254" s="24"/>
      <c r="P254" s="24"/>
      <c r="Q254" s="44"/>
      <c r="R254" s="22"/>
      <c r="S254" s="24"/>
      <c r="T254" s="24"/>
      <c r="U254" s="44"/>
      <c r="V254" s="22"/>
      <c r="W254" s="44"/>
      <c r="X254" s="22"/>
      <c r="Y254" s="24"/>
      <c r="Z254" s="24"/>
      <c r="AA254" s="44"/>
      <c r="AB254" s="22"/>
      <c r="AC254" s="24"/>
      <c r="AD254" s="24"/>
      <c r="AE254" s="24"/>
    </row>
    <row r="255">
      <c r="B255" s="18" t="s">
        <v>1787</v>
      </c>
      <c r="C255" s="70" t="s">
        <v>1788</v>
      </c>
      <c r="E255" s="44"/>
      <c r="F255" s="22" t="s">
        <v>14</v>
      </c>
      <c r="G255" s="24"/>
      <c r="H255" s="24"/>
      <c r="I255" s="44"/>
      <c r="J255" s="22" t="s">
        <v>145</v>
      </c>
      <c r="K255" s="24"/>
      <c r="L255" s="24"/>
      <c r="M255" s="44"/>
      <c r="N255" s="22" t="s">
        <v>353</v>
      </c>
      <c r="O255" s="30" t="str">
        <f>HYPERLINK("https://www.youtube.com/watch?v=00pg4N0MmBU&amp;index=309&amp;list=PLbU6uWaIKemqNvTeRxK-Ay6PRg9iwCKVi&amp;t=0s","HIT")</f>
        <v>HIT</v>
      </c>
      <c r="P255" s="30" t="str">
        <f>HYPERLINK("https://www.youtube.com/watch?v=6mr1uQ9ksRE","FNY")</f>
        <v>FNY</v>
      </c>
      <c r="Q255" s="50"/>
      <c r="R255" s="22"/>
      <c r="S255" s="24"/>
      <c r="T255" s="24"/>
      <c r="U255" s="44"/>
      <c r="V255" s="22"/>
      <c r="W255" s="44"/>
      <c r="X255" s="22"/>
      <c r="Y255" s="24"/>
      <c r="Z255" s="24"/>
      <c r="AA255" s="44"/>
      <c r="AB255" s="22"/>
      <c r="AC255" s="24"/>
      <c r="AD255" s="24"/>
      <c r="AE255" s="24"/>
    </row>
    <row r="256">
      <c r="B256" s="18" t="s">
        <v>1795</v>
      </c>
      <c r="C256" s="70" t="s">
        <v>1796</v>
      </c>
      <c r="E256" s="44"/>
      <c r="F256" s="22" t="s">
        <v>14</v>
      </c>
      <c r="G256" s="24"/>
      <c r="H256" s="24"/>
      <c r="I256" s="44"/>
      <c r="J256" s="22" t="s">
        <v>335</v>
      </c>
      <c r="K256" s="24"/>
      <c r="L256" s="24"/>
      <c r="M256" s="44"/>
      <c r="N256" s="22"/>
      <c r="O256" s="24"/>
      <c r="P256" s="24"/>
      <c r="Q256" s="44"/>
      <c r="R256" s="22"/>
      <c r="S256" s="24"/>
      <c r="T256" s="24"/>
      <c r="U256" s="44"/>
      <c r="V256" s="22"/>
      <c r="W256" s="44"/>
      <c r="X256" s="22"/>
      <c r="Y256" s="24"/>
      <c r="Z256" s="24"/>
      <c r="AA256" s="44"/>
      <c r="AB256" s="22"/>
      <c r="AC256" s="24"/>
      <c r="AD256" s="24"/>
      <c r="AE256" s="24"/>
    </row>
    <row r="257">
      <c r="B257" s="18" t="s">
        <v>1799</v>
      </c>
      <c r="C257" s="70" t="s">
        <v>1800</v>
      </c>
      <c r="E257" s="44"/>
      <c r="F257" s="22" t="s">
        <v>14</v>
      </c>
      <c r="G257" s="24"/>
      <c r="H257" s="24"/>
      <c r="I257" s="44"/>
      <c r="J257" s="22" t="s">
        <v>145</v>
      </c>
      <c r="K257" s="24"/>
      <c r="L257" s="24"/>
      <c r="M257" s="44"/>
      <c r="N257" s="22"/>
      <c r="O257" s="24"/>
      <c r="P257" s="24"/>
      <c r="Q257" s="44"/>
      <c r="R257" s="22"/>
      <c r="S257" s="24"/>
      <c r="T257" s="24"/>
      <c r="U257" s="44"/>
      <c r="V257" s="22"/>
      <c r="W257" s="44"/>
      <c r="X257" s="22"/>
      <c r="Y257" s="24"/>
      <c r="Z257" s="24"/>
      <c r="AA257" s="44"/>
      <c r="AB257" s="22"/>
      <c r="AC257" s="24"/>
      <c r="AD257" s="24"/>
      <c r="AE257" s="24"/>
    </row>
    <row r="258">
      <c r="A258" s="41" t="s">
        <v>1804</v>
      </c>
      <c r="B258" s="18" t="s">
        <v>1807</v>
      </c>
      <c r="C258" s="70" t="s">
        <v>1809</v>
      </c>
      <c r="D258" s="22" t="s">
        <v>133</v>
      </c>
      <c r="E258" s="44"/>
      <c r="F258" s="22" t="s">
        <v>14</v>
      </c>
      <c r="G258" s="47" t="str">
        <f>HYPERLINK("https://www.youtube.com/watch?v=CloCowA1hs0","SYS")</f>
        <v>SYS</v>
      </c>
      <c r="H258" s="24"/>
      <c r="I258" s="44"/>
      <c r="J258" s="22" t="s">
        <v>145</v>
      </c>
      <c r="K258" s="24"/>
      <c r="L258" s="24"/>
      <c r="M258" s="44"/>
      <c r="N258" s="22"/>
      <c r="O258" s="24"/>
      <c r="P258" s="24"/>
      <c r="Q258" s="44"/>
      <c r="R258" s="22"/>
      <c r="S258" s="24"/>
      <c r="T258" s="24"/>
      <c r="U258" s="44"/>
      <c r="V258" s="22"/>
      <c r="W258" s="44"/>
      <c r="X258" s="22"/>
      <c r="Y258" s="24"/>
      <c r="Z258" s="24"/>
      <c r="AA258" s="44"/>
      <c r="AB258" s="22"/>
      <c r="AC258" s="24"/>
      <c r="AD258" s="24"/>
      <c r="AE258" s="24"/>
    </row>
    <row r="259">
      <c r="B259" s="18" t="s">
        <v>1812</v>
      </c>
      <c r="C259" s="70" t="s">
        <v>1813</v>
      </c>
      <c r="E259" s="44"/>
      <c r="F259" s="22" t="s">
        <v>14</v>
      </c>
      <c r="G259" s="30" t="str">
        <f>HYPERLINK("https://youtu.be/CloCowA1hs0?t=16s","SYS")</f>
        <v>SYS</v>
      </c>
      <c r="H259" s="24"/>
      <c r="I259" s="44"/>
      <c r="J259" s="22" t="s">
        <v>325</v>
      </c>
      <c r="K259" s="24"/>
      <c r="L259" s="24"/>
      <c r="M259" s="44"/>
      <c r="N259" s="22"/>
      <c r="O259" s="24"/>
      <c r="P259" s="24"/>
      <c r="Q259" s="44"/>
      <c r="R259" s="22"/>
      <c r="S259" s="24"/>
      <c r="T259" s="24"/>
      <c r="U259" s="44"/>
      <c r="V259" s="22"/>
      <c r="W259" s="44"/>
      <c r="X259" s="22"/>
      <c r="Y259" s="24"/>
      <c r="Z259" s="24"/>
      <c r="AA259" s="44"/>
      <c r="AB259" s="22"/>
      <c r="AC259" s="24"/>
      <c r="AD259" s="24"/>
      <c r="AE259" s="24"/>
    </row>
    <row r="260">
      <c r="B260" s="18" t="s">
        <v>1819</v>
      </c>
      <c r="C260" s="70" t="s">
        <v>1820</v>
      </c>
      <c r="E260" s="44"/>
      <c r="F260" s="22" t="s">
        <v>14</v>
      </c>
      <c r="G260" s="30" t="str">
        <f>HYPERLINK("https://youtu.be/CloCowA1hs0?t=1m6s","SYS")</f>
        <v>SYS</v>
      </c>
      <c r="H260" s="24"/>
      <c r="I260" s="44"/>
      <c r="J260" s="22" t="s">
        <v>145</v>
      </c>
      <c r="K260" s="24"/>
      <c r="L260" s="24"/>
      <c r="M260" s="44"/>
      <c r="N260" s="22"/>
      <c r="O260" s="24"/>
      <c r="P260" s="24"/>
      <c r="Q260" s="44"/>
      <c r="R260" s="22"/>
      <c r="S260" s="24"/>
      <c r="T260" s="24"/>
      <c r="U260" s="44"/>
      <c r="V260" s="22"/>
      <c r="W260" s="44"/>
      <c r="X260" s="22"/>
      <c r="Y260" s="24"/>
      <c r="Z260" s="24"/>
      <c r="AA260" s="44"/>
      <c r="AB260" s="22"/>
      <c r="AC260" s="24"/>
      <c r="AD260" s="24"/>
      <c r="AE260" s="24"/>
    </row>
    <row r="261">
      <c r="B261" s="18" t="s">
        <v>1823</v>
      </c>
      <c r="C261" s="70" t="s">
        <v>1824</v>
      </c>
      <c r="E261" s="44"/>
      <c r="F261" s="22" t="s">
        <v>14</v>
      </c>
      <c r="G261" s="30" t="str">
        <f>HYPERLINK("https://youtu.be/CloCowA1hs0?t=1m25s","SYS")</f>
        <v>SYS</v>
      </c>
      <c r="H261" s="24"/>
      <c r="I261" s="44"/>
      <c r="J261" s="22" t="s">
        <v>249</v>
      </c>
      <c r="K261" s="24"/>
      <c r="L261" s="24"/>
      <c r="M261" s="44"/>
      <c r="N261" s="22"/>
      <c r="O261" s="24"/>
      <c r="P261" s="24"/>
      <c r="Q261" s="44"/>
      <c r="R261" s="22"/>
      <c r="S261" s="24"/>
      <c r="T261" s="24"/>
      <c r="U261" s="44"/>
      <c r="V261" s="22"/>
      <c r="W261" s="44"/>
      <c r="X261" s="22"/>
      <c r="Y261" s="24"/>
      <c r="Z261" s="24"/>
      <c r="AA261" s="44"/>
      <c r="AB261" s="22"/>
      <c r="AC261" s="24"/>
      <c r="AD261" s="24"/>
      <c r="AE261" s="24"/>
    </row>
    <row r="262">
      <c r="B262" s="18" t="s">
        <v>1830</v>
      </c>
      <c r="C262" s="70" t="s">
        <v>1831</v>
      </c>
      <c r="E262" s="44"/>
      <c r="F262" s="22" t="s">
        <v>14</v>
      </c>
      <c r="G262" s="30" t="str">
        <f>HYPERLINK("https://youtu.be/CloCowA1hs0?t=1m40s","SYS")</f>
        <v>SYS</v>
      </c>
      <c r="H262" s="24"/>
      <c r="I262" s="44"/>
      <c r="J262" s="22" t="s">
        <v>249</v>
      </c>
      <c r="K262" s="30" t="str">
        <f>HYPERLINK("https://www.youtube.com/watch?v=fsg6sAlHgFo&amp;index=320&amp;list=PLbU6uWaIKemqNvTeRxK-Ay6PRg9iwCKVi&amp;t=0s","HIT")</f>
        <v>HIT</v>
      </c>
      <c r="L262" s="52"/>
      <c r="M262" s="50"/>
      <c r="N262" s="22"/>
      <c r="O262" s="24"/>
      <c r="P262" s="24"/>
      <c r="Q262" s="44"/>
      <c r="R262" s="22"/>
      <c r="S262" s="24"/>
      <c r="T262" s="24"/>
      <c r="U262" s="44"/>
      <c r="V262" s="22"/>
      <c r="W262" s="44"/>
      <c r="X262" s="22"/>
      <c r="Y262" s="24"/>
      <c r="Z262" s="24"/>
      <c r="AA262" s="44"/>
      <c r="AB262" s="22"/>
      <c r="AC262" s="24"/>
      <c r="AD262" s="24"/>
      <c r="AE262" s="24"/>
    </row>
    <row r="263">
      <c r="A263" s="41" t="s">
        <v>1832</v>
      </c>
      <c r="B263" s="18" t="s">
        <v>1833</v>
      </c>
      <c r="C263" s="70" t="s">
        <v>1834</v>
      </c>
      <c r="D263" s="22" t="s">
        <v>133</v>
      </c>
      <c r="E263" s="44"/>
      <c r="F263" s="22" t="s">
        <v>14</v>
      </c>
      <c r="G263" s="30" t="str">
        <f>HYPERLINK("https://www.youtube.com/watch?v=S52V_RsvOps","SUN")</f>
        <v>SUN</v>
      </c>
      <c r="H263" s="24"/>
      <c r="I263" s="44"/>
      <c r="J263" s="22" t="s">
        <v>778</v>
      </c>
      <c r="K263" s="24"/>
      <c r="L263" s="24"/>
      <c r="M263" s="44"/>
      <c r="N263" s="22" t="s">
        <v>452</v>
      </c>
      <c r="O263" s="30" t="str">
        <f>HYPERLINK("https://www.youtube.com/watch?v=S52V_RsvOps","SUN")</f>
        <v>SUN</v>
      </c>
      <c r="P263" s="24"/>
      <c r="Q263" s="44"/>
      <c r="R263" s="22"/>
      <c r="S263" s="24"/>
      <c r="T263" s="24"/>
      <c r="U263" s="44"/>
      <c r="V263" s="22"/>
      <c r="W263" s="44"/>
      <c r="X263" s="22"/>
      <c r="Y263" s="24"/>
      <c r="Z263" s="24"/>
      <c r="AA263" s="44"/>
      <c r="AB263" s="22"/>
      <c r="AC263" s="24"/>
      <c r="AD263" s="24"/>
      <c r="AE263" s="24"/>
    </row>
    <row r="264">
      <c r="B264" s="18" t="s">
        <v>1837</v>
      </c>
      <c r="C264" s="70" t="s">
        <v>1838</v>
      </c>
      <c r="E264" s="44"/>
      <c r="F264" s="22" t="s">
        <v>14</v>
      </c>
      <c r="G264" s="24"/>
      <c r="H264" s="24"/>
      <c r="I264" s="44"/>
      <c r="J264" s="22" t="s">
        <v>145</v>
      </c>
      <c r="K264" s="24"/>
      <c r="L264" s="24"/>
      <c r="M264" s="44"/>
      <c r="N264" s="22"/>
      <c r="O264" s="24"/>
      <c r="P264" s="24"/>
      <c r="Q264" s="44"/>
      <c r="R264" s="22"/>
      <c r="S264" s="24"/>
      <c r="T264" s="24"/>
      <c r="U264" s="44"/>
      <c r="V264" s="22"/>
      <c r="W264" s="44"/>
      <c r="X264" s="22"/>
      <c r="Y264" s="24"/>
      <c r="Z264" s="24"/>
      <c r="AA264" s="44"/>
      <c r="AB264" s="22"/>
      <c r="AC264" s="24"/>
      <c r="AD264" s="24"/>
      <c r="AE264" s="24"/>
    </row>
    <row r="265">
      <c r="B265" s="18" t="s">
        <v>1841</v>
      </c>
      <c r="C265" s="70" t="s">
        <v>1842</v>
      </c>
      <c r="E265" s="44"/>
      <c r="F265" s="22" t="s">
        <v>14</v>
      </c>
      <c r="G265" s="24"/>
      <c r="H265" s="24"/>
      <c r="I265" s="44"/>
      <c r="J265" s="22" t="s">
        <v>249</v>
      </c>
      <c r="K265" s="24"/>
      <c r="L265" s="24"/>
      <c r="M265" s="44"/>
      <c r="N265" s="22"/>
      <c r="O265" s="24"/>
      <c r="P265" s="24"/>
      <c r="Q265" s="44"/>
      <c r="R265" s="22"/>
      <c r="S265" s="24"/>
      <c r="T265" s="24"/>
      <c r="U265" s="44"/>
      <c r="V265" s="22"/>
      <c r="W265" s="44"/>
      <c r="X265" s="22"/>
      <c r="Y265" s="24"/>
      <c r="Z265" s="24"/>
      <c r="AA265" s="44"/>
      <c r="AB265" s="22"/>
      <c r="AC265" s="24"/>
      <c r="AD265" s="24"/>
      <c r="AE265" s="24"/>
    </row>
    <row r="266">
      <c r="B266" s="18" t="s">
        <v>1845</v>
      </c>
      <c r="C266" s="70" t="s">
        <v>1846</v>
      </c>
      <c r="E266" s="44"/>
      <c r="F266" s="22" t="s">
        <v>14</v>
      </c>
      <c r="G266" s="24"/>
      <c r="H266" s="24"/>
      <c r="I266" s="44"/>
      <c r="J266" s="22" t="s">
        <v>423</v>
      </c>
      <c r="K266" s="24"/>
      <c r="L266" s="24"/>
      <c r="M266" s="44"/>
      <c r="N266" s="22"/>
      <c r="O266" s="24"/>
      <c r="P266" s="24"/>
      <c r="Q266" s="44"/>
      <c r="R266" s="22"/>
      <c r="S266" s="24"/>
      <c r="T266" s="24"/>
      <c r="U266" s="44"/>
      <c r="V266" s="22"/>
      <c r="W266" s="44"/>
      <c r="X266" s="22"/>
      <c r="Y266" s="24"/>
      <c r="Z266" s="24"/>
      <c r="AA266" s="44"/>
      <c r="AB266" s="22"/>
      <c r="AC266" s="24"/>
      <c r="AD266" s="24"/>
      <c r="AE266" s="24"/>
    </row>
    <row r="267">
      <c r="B267" s="18" t="s">
        <v>1847</v>
      </c>
      <c r="C267" s="70" t="s">
        <v>1848</v>
      </c>
      <c r="E267" s="44"/>
      <c r="F267" s="22" t="s">
        <v>14</v>
      </c>
      <c r="G267" s="24"/>
      <c r="H267" s="24"/>
      <c r="I267" s="44"/>
      <c r="J267" s="22" t="s">
        <v>249</v>
      </c>
      <c r="K267" s="24"/>
      <c r="L267" s="24"/>
      <c r="M267" s="44"/>
      <c r="N267" s="22"/>
      <c r="O267" s="24"/>
      <c r="P267" s="24"/>
      <c r="Q267" s="44"/>
      <c r="R267" s="22"/>
      <c r="S267" s="24"/>
      <c r="T267" s="24"/>
      <c r="U267" s="44"/>
      <c r="V267" s="22"/>
      <c r="W267" s="44"/>
      <c r="X267" s="22"/>
      <c r="Y267" s="24"/>
      <c r="Z267" s="24"/>
      <c r="AA267" s="44"/>
      <c r="AB267" s="22"/>
      <c r="AC267" s="24"/>
      <c r="AD267" s="24"/>
      <c r="AE267" s="24"/>
    </row>
    <row r="268">
      <c r="A268" s="41" t="s">
        <v>1851</v>
      </c>
      <c r="B268" s="18" t="s">
        <v>1852</v>
      </c>
      <c r="C268" s="70" t="s">
        <v>1853</v>
      </c>
      <c r="D268" s="22" t="s">
        <v>133</v>
      </c>
      <c r="E268" s="44"/>
      <c r="F268" s="22" t="s">
        <v>14</v>
      </c>
      <c r="G268" s="24"/>
      <c r="H268" s="24"/>
      <c r="I268" s="44"/>
      <c r="J268" s="22" t="s">
        <v>499</v>
      </c>
      <c r="K268" s="24"/>
      <c r="L268" s="24"/>
      <c r="M268" s="44"/>
      <c r="N268" s="22"/>
      <c r="O268" s="24"/>
      <c r="P268" s="24"/>
      <c r="Q268" s="44"/>
      <c r="R268" s="22"/>
      <c r="S268" s="24"/>
      <c r="T268" s="24"/>
      <c r="U268" s="44"/>
      <c r="V268" s="22"/>
      <c r="W268" s="44"/>
      <c r="X268" s="22"/>
      <c r="Y268" s="24"/>
      <c r="Z268" s="24"/>
      <c r="AA268" s="44"/>
      <c r="AB268" s="22"/>
      <c r="AC268" s="24"/>
      <c r="AD268" s="24"/>
      <c r="AE268" s="24"/>
    </row>
    <row r="269">
      <c r="B269" s="18" t="s">
        <v>1856</v>
      </c>
      <c r="C269" s="70" t="s">
        <v>1857</v>
      </c>
      <c r="E269" s="44"/>
      <c r="F269" s="22" t="s">
        <v>14</v>
      </c>
      <c r="G269" s="24"/>
      <c r="H269" s="24"/>
      <c r="I269" s="44"/>
      <c r="J269" s="22" t="s">
        <v>145</v>
      </c>
      <c r="K269" s="24"/>
      <c r="L269" s="24"/>
      <c r="M269" s="44"/>
      <c r="N269" s="22"/>
      <c r="O269" s="24"/>
      <c r="P269" s="24"/>
      <c r="Q269" s="44"/>
      <c r="R269" s="22"/>
      <c r="S269" s="24"/>
      <c r="T269" s="24"/>
      <c r="U269" s="44"/>
      <c r="V269" s="22"/>
      <c r="W269" s="44"/>
      <c r="X269" s="22"/>
      <c r="Y269" s="24"/>
      <c r="Z269" s="24"/>
      <c r="AA269" s="44"/>
      <c r="AB269" s="22"/>
      <c r="AC269" s="24"/>
      <c r="AD269" s="24"/>
      <c r="AE269" s="24"/>
    </row>
    <row r="270">
      <c r="B270" s="18" t="s">
        <v>1858</v>
      </c>
      <c r="C270" s="70" t="s">
        <v>1859</v>
      </c>
      <c r="E270" s="44"/>
      <c r="F270" s="22" t="s">
        <v>14</v>
      </c>
      <c r="G270" s="24"/>
      <c r="H270" s="24"/>
      <c r="I270" s="44"/>
      <c r="J270" s="22" t="s">
        <v>1862</v>
      </c>
      <c r="K270" s="24"/>
      <c r="L270" s="24"/>
      <c r="M270" s="44"/>
      <c r="N270" s="22"/>
      <c r="O270" s="24"/>
      <c r="P270" s="24"/>
      <c r="Q270" s="44"/>
      <c r="R270" s="22"/>
      <c r="S270" s="24"/>
      <c r="T270" s="24"/>
      <c r="U270" s="44"/>
      <c r="V270" s="22"/>
      <c r="W270" s="44"/>
      <c r="X270" s="22"/>
      <c r="Y270" s="24"/>
      <c r="Z270" s="24"/>
      <c r="AA270" s="44"/>
      <c r="AB270" s="22"/>
      <c r="AC270" s="24"/>
      <c r="AD270" s="24"/>
      <c r="AE270" s="24"/>
    </row>
    <row r="271">
      <c r="B271" s="18" t="s">
        <v>1863</v>
      </c>
      <c r="C271" s="70" t="s">
        <v>1864</v>
      </c>
      <c r="E271" s="44"/>
      <c r="F271" s="22" t="s">
        <v>14</v>
      </c>
      <c r="G271" s="24"/>
      <c r="H271" s="24"/>
      <c r="I271" s="44"/>
      <c r="J271" s="22" t="s">
        <v>586</v>
      </c>
      <c r="K271" s="24"/>
      <c r="L271" s="24"/>
      <c r="M271" s="44"/>
      <c r="N271" s="22"/>
      <c r="O271" s="24"/>
      <c r="P271" s="24"/>
      <c r="Q271" s="44"/>
      <c r="R271" s="22"/>
      <c r="S271" s="24"/>
      <c r="T271" s="24"/>
      <c r="U271" s="44"/>
      <c r="V271" s="22"/>
      <c r="W271" s="44"/>
      <c r="X271" s="22"/>
      <c r="Y271" s="24"/>
      <c r="Z271" s="24"/>
      <c r="AA271" s="44"/>
      <c r="AB271" s="22"/>
      <c r="AC271" s="24"/>
      <c r="AD271" s="24"/>
      <c r="AE271" s="24"/>
    </row>
    <row r="272">
      <c r="B272" s="18" t="s">
        <v>1867</v>
      </c>
      <c r="C272" s="70" t="s">
        <v>1868</v>
      </c>
      <c r="E272" s="44"/>
      <c r="F272" s="22" t="s">
        <v>14</v>
      </c>
      <c r="G272" s="24"/>
      <c r="H272" s="24"/>
      <c r="I272" s="44"/>
      <c r="J272" s="22" t="s">
        <v>499</v>
      </c>
      <c r="K272" s="24"/>
      <c r="L272" s="24"/>
      <c r="M272" s="44"/>
      <c r="N272" s="22" t="s">
        <v>491</v>
      </c>
      <c r="O272" s="30" t="str">
        <f>HYPERLINK("https://www.youtube.com/watch?v=zxadTieHzTU","SUN")</f>
        <v>SUN</v>
      </c>
      <c r="P272" s="24"/>
      <c r="Q272" s="44"/>
      <c r="R272" s="22"/>
      <c r="S272" s="24"/>
      <c r="T272" s="24"/>
      <c r="U272" s="44"/>
      <c r="V272" s="22"/>
      <c r="W272" s="44"/>
      <c r="X272" s="22"/>
      <c r="Y272" s="24"/>
      <c r="Z272" s="24"/>
      <c r="AA272" s="44"/>
      <c r="AB272" s="22"/>
      <c r="AC272" s="24"/>
      <c r="AD272" s="24"/>
      <c r="AE272" s="24"/>
    </row>
    <row r="273">
      <c r="A273" s="41" t="s">
        <v>1871</v>
      </c>
      <c r="B273" s="18" t="s">
        <v>1872</v>
      </c>
      <c r="C273" s="70" t="s">
        <v>1873</v>
      </c>
      <c r="D273" s="22" t="s">
        <v>133</v>
      </c>
      <c r="E273" s="44"/>
      <c r="F273" s="22" t="s">
        <v>14</v>
      </c>
      <c r="G273" s="24"/>
      <c r="H273" s="24"/>
      <c r="I273" s="44"/>
      <c r="J273" s="22" t="s">
        <v>619</v>
      </c>
      <c r="K273" s="24"/>
      <c r="L273" s="24"/>
      <c r="M273" s="44"/>
      <c r="N273" s="22" t="s">
        <v>348</v>
      </c>
      <c r="O273" s="24"/>
      <c r="P273" s="24"/>
      <c r="Q273" s="44"/>
      <c r="R273" s="22"/>
      <c r="S273" s="24"/>
      <c r="T273" s="24"/>
      <c r="U273" s="44"/>
      <c r="V273" s="22"/>
      <c r="W273" s="44"/>
      <c r="X273" s="22"/>
      <c r="Y273" s="24"/>
      <c r="Z273" s="24"/>
      <c r="AA273" s="44"/>
      <c r="AB273" s="22"/>
      <c r="AC273" s="24"/>
      <c r="AD273" s="24"/>
      <c r="AE273" s="24"/>
    </row>
    <row r="274">
      <c r="B274" s="18" t="s">
        <v>1876</v>
      </c>
      <c r="C274" s="70" t="s">
        <v>1877</v>
      </c>
      <c r="E274" s="44"/>
      <c r="F274" s="22" t="s">
        <v>14</v>
      </c>
      <c r="G274" s="24"/>
      <c r="H274" s="24"/>
      <c r="I274" s="44"/>
      <c r="J274" s="22" t="s">
        <v>249</v>
      </c>
      <c r="K274" s="24"/>
      <c r="L274" s="24"/>
      <c r="M274" s="44"/>
      <c r="N274" s="22" t="s">
        <v>319</v>
      </c>
      <c r="O274" s="24"/>
      <c r="P274" s="24"/>
      <c r="Q274" s="44"/>
      <c r="R274" s="22" t="s">
        <v>318</v>
      </c>
      <c r="S274" s="24"/>
      <c r="T274" s="24"/>
      <c r="U274" s="44"/>
      <c r="V274" s="22"/>
      <c r="W274" s="44"/>
      <c r="X274" s="22"/>
      <c r="Y274" s="24"/>
      <c r="Z274" s="24"/>
      <c r="AA274" s="44"/>
      <c r="AB274" s="22"/>
      <c r="AC274" s="24"/>
      <c r="AD274" s="24"/>
      <c r="AE274" s="24"/>
    </row>
    <row r="275">
      <c r="B275" s="18" t="s">
        <v>1878</v>
      </c>
      <c r="C275" s="70" t="s">
        <v>1879</v>
      </c>
      <c r="E275" s="44"/>
      <c r="F275" s="22" t="s">
        <v>14</v>
      </c>
      <c r="G275" s="24"/>
      <c r="H275" s="24"/>
      <c r="I275" s="44"/>
      <c r="J275" s="22" t="s">
        <v>1880</v>
      </c>
      <c r="K275" s="30" t="str">
        <f>HYPERLINK("https://www.youtube.com/watch?v=J6ujOJgbWFY","SUN")</f>
        <v>SUN</v>
      </c>
      <c r="L275" s="30" t="str">
        <f>HYPERLINK("https://www.youtube.com/watch?v=3lG5zPF9Obs","HGB")</f>
        <v>HGB</v>
      </c>
      <c r="M275" s="44"/>
      <c r="N275" s="22"/>
      <c r="O275" s="24"/>
      <c r="P275" s="24"/>
      <c r="Q275" s="44"/>
      <c r="R275" s="22"/>
      <c r="S275" s="24"/>
      <c r="T275" s="24"/>
      <c r="U275" s="44"/>
      <c r="V275" s="22"/>
      <c r="W275" s="44"/>
      <c r="X275" s="22"/>
      <c r="Y275" s="24"/>
      <c r="Z275" s="24"/>
      <c r="AA275" s="44"/>
      <c r="AB275" s="22"/>
      <c r="AC275" s="24"/>
      <c r="AD275" s="24"/>
      <c r="AE275" s="24"/>
    </row>
    <row r="276">
      <c r="B276" s="18" t="s">
        <v>1885</v>
      </c>
      <c r="C276" s="70" t="s">
        <v>1886</v>
      </c>
      <c r="E276" s="44"/>
      <c r="F276" s="22" t="s">
        <v>14</v>
      </c>
      <c r="G276" s="24"/>
      <c r="H276" s="24"/>
      <c r="I276" s="44"/>
      <c r="J276" s="22" t="s">
        <v>335</v>
      </c>
      <c r="K276" s="24"/>
      <c r="L276" s="24"/>
      <c r="M276" s="44"/>
      <c r="N276" s="22" t="s">
        <v>318</v>
      </c>
      <c r="O276" s="24"/>
      <c r="P276" s="24"/>
      <c r="Q276" s="44"/>
      <c r="R276" s="22"/>
      <c r="S276" s="24"/>
      <c r="T276" s="24"/>
      <c r="U276" s="44"/>
      <c r="V276" s="22"/>
      <c r="W276" s="44"/>
      <c r="X276" s="22"/>
      <c r="Y276" s="24"/>
      <c r="Z276" s="24"/>
      <c r="AA276" s="44"/>
      <c r="AB276" s="22"/>
      <c r="AC276" s="24"/>
      <c r="AD276" s="24"/>
      <c r="AE276" s="24"/>
    </row>
    <row r="277">
      <c r="B277" s="18" t="s">
        <v>1889</v>
      </c>
      <c r="C277" s="70" t="s">
        <v>1890</v>
      </c>
      <c r="E277" s="44"/>
      <c r="F277" s="22" t="s">
        <v>14</v>
      </c>
      <c r="G277" s="24"/>
      <c r="H277" s="24"/>
      <c r="I277" s="44"/>
      <c r="J277" s="22" t="s">
        <v>145</v>
      </c>
      <c r="K277" s="30" t="str">
        <f>HYPERLINK("https://www.youtube.com/watch?v=7kKWtkmBf-0&amp;index=326&amp;list=PLbU6uWaIKemqNvTeRxK-Ay6PRg9iwCKVi&amp;t=0s","HIT")</f>
        <v>HIT</v>
      </c>
      <c r="L277" s="30" t="str">
        <f>HYPERLINK("https://www.youtube.com/watch?v=Uz1udNwhB-Q","XEL")</f>
        <v>XEL</v>
      </c>
      <c r="M277" s="50"/>
      <c r="N277" s="22"/>
      <c r="O277" s="24"/>
      <c r="P277" s="24"/>
      <c r="Q277" s="44"/>
      <c r="R277" s="22"/>
      <c r="S277" s="24"/>
      <c r="T277" s="24"/>
      <c r="U277" s="44"/>
      <c r="V277" s="22"/>
      <c r="W277" s="44"/>
      <c r="X277" s="22"/>
      <c r="Y277" s="24"/>
      <c r="Z277" s="24"/>
      <c r="AA277" s="44"/>
      <c r="AB277" s="22"/>
      <c r="AC277" s="24"/>
      <c r="AD277" s="24"/>
      <c r="AE277" s="24"/>
    </row>
    <row r="278">
      <c r="A278" s="41" t="s">
        <v>1895</v>
      </c>
      <c r="B278" s="18" t="s">
        <v>1896</v>
      </c>
      <c r="C278" s="70" t="s">
        <v>1897</v>
      </c>
      <c r="D278" s="22" t="s">
        <v>133</v>
      </c>
      <c r="E278" s="44"/>
      <c r="F278" s="22" t="s">
        <v>14</v>
      </c>
      <c r="G278" s="24"/>
      <c r="H278" s="24"/>
      <c r="I278" s="44"/>
      <c r="J278" s="22" t="s">
        <v>1233</v>
      </c>
      <c r="K278" s="30" t="str">
        <f>HYPERLINK("https://www.youtube.com/watch?v=-tZqwReUYlc","HGB")</f>
        <v>HGB</v>
      </c>
      <c r="L278" s="24"/>
      <c r="M278" s="44"/>
      <c r="N278" s="22" t="s">
        <v>318</v>
      </c>
      <c r="O278" s="24"/>
      <c r="P278" s="24"/>
      <c r="Q278" s="44"/>
      <c r="R278" s="22" t="s">
        <v>319</v>
      </c>
      <c r="S278" s="24"/>
      <c r="T278" s="24"/>
      <c r="U278" s="44"/>
      <c r="V278" s="22" t="s">
        <v>411</v>
      </c>
      <c r="W278" s="44"/>
      <c r="X278" s="22"/>
      <c r="Y278" s="24"/>
      <c r="Z278" s="24"/>
      <c r="AA278" s="44"/>
      <c r="AB278" s="22"/>
      <c r="AC278" s="24"/>
      <c r="AD278" s="24"/>
      <c r="AE278" s="24"/>
    </row>
    <row r="279">
      <c r="B279" s="18" t="s">
        <v>1898</v>
      </c>
      <c r="C279" s="70" t="s">
        <v>1899</v>
      </c>
      <c r="E279" s="44"/>
      <c r="F279" s="22" t="s">
        <v>14</v>
      </c>
      <c r="G279" s="24"/>
      <c r="H279" s="24"/>
      <c r="I279" s="44"/>
      <c r="J279" s="22" t="s">
        <v>249</v>
      </c>
      <c r="K279" s="24"/>
      <c r="L279" s="24"/>
      <c r="M279" s="44"/>
      <c r="N279" s="22" t="s">
        <v>318</v>
      </c>
      <c r="O279" s="24"/>
      <c r="P279" s="24"/>
      <c r="Q279" s="44"/>
      <c r="R279" s="22"/>
      <c r="S279" s="24"/>
      <c r="T279" s="24"/>
      <c r="U279" s="44"/>
      <c r="V279" s="22"/>
      <c r="W279" s="44"/>
      <c r="X279" s="22"/>
      <c r="Y279" s="24"/>
      <c r="Z279" s="24"/>
      <c r="AA279" s="44"/>
      <c r="AB279" s="22"/>
      <c r="AC279" s="24"/>
      <c r="AD279" s="24"/>
      <c r="AE279" s="24"/>
    </row>
    <row r="280">
      <c r="B280" s="18" t="s">
        <v>1902</v>
      </c>
      <c r="C280" s="70" t="s">
        <v>1903</v>
      </c>
      <c r="E280" s="44"/>
      <c r="F280" s="22" t="s">
        <v>14</v>
      </c>
      <c r="G280" s="24"/>
      <c r="H280" s="24"/>
      <c r="I280" s="44"/>
      <c r="J280" s="22" t="s">
        <v>145</v>
      </c>
      <c r="K280" s="24"/>
      <c r="L280" s="24"/>
      <c r="M280" s="44"/>
      <c r="N280" s="22" t="s">
        <v>319</v>
      </c>
      <c r="O280" s="24"/>
      <c r="P280" s="24"/>
      <c r="Q280" s="44"/>
      <c r="R280" s="22"/>
      <c r="S280" s="24"/>
      <c r="T280" s="24"/>
      <c r="U280" s="44"/>
      <c r="V280" s="22"/>
      <c r="W280" s="44"/>
      <c r="X280" s="22"/>
      <c r="Y280" s="24"/>
      <c r="Z280" s="24"/>
      <c r="AA280" s="44"/>
      <c r="AB280" s="22"/>
      <c r="AC280" s="24"/>
      <c r="AD280" s="24"/>
      <c r="AE280" s="24"/>
    </row>
    <row r="281">
      <c r="B281" s="18" t="s">
        <v>1904</v>
      </c>
      <c r="C281" s="70" t="s">
        <v>1905</v>
      </c>
      <c r="E281" s="44"/>
      <c r="F281" s="22" t="s">
        <v>14</v>
      </c>
      <c r="G281" s="24"/>
      <c r="H281" s="24"/>
      <c r="I281" s="44"/>
      <c r="J281" s="22" t="s">
        <v>249</v>
      </c>
      <c r="K281" s="30" t="str">
        <f>HYPERLINK("https://www.youtube.com/watch?v=T0aGEbDgmN8","SUN")</f>
        <v>SUN</v>
      </c>
      <c r="L281" s="24"/>
      <c r="M281" s="44"/>
      <c r="N281" s="22" t="s">
        <v>318</v>
      </c>
      <c r="O281" s="24"/>
      <c r="P281" s="24"/>
      <c r="Q281" s="44"/>
      <c r="R281" s="22" t="s">
        <v>319</v>
      </c>
      <c r="S281" s="24"/>
      <c r="T281" s="24"/>
      <c r="U281" s="44"/>
      <c r="V281" s="22"/>
      <c r="W281" s="44"/>
      <c r="X281" s="22"/>
      <c r="Y281" s="24"/>
      <c r="Z281" s="24"/>
      <c r="AA281" s="44"/>
      <c r="AB281" s="22"/>
      <c r="AC281" s="24"/>
      <c r="AD281" s="24"/>
      <c r="AE281" s="24"/>
    </row>
    <row r="282">
      <c r="B282" s="18" t="s">
        <v>1909</v>
      </c>
      <c r="C282" s="70" t="s">
        <v>1911</v>
      </c>
      <c r="E282" s="44"/>
      <c r="F282" s="22" t="s">
        <v>14</v>
      </c>
      <c r="G282" s="24"/>
      <c r="H282" s="24"/>
      <c r="I282" s="44"/>
      <c r="J282" s="22" t="s">
        <v>145</v>
      </c>
      <c r="K282" s="24"/>
      <c r="L282" s="24"/>
      <c r="M282" s="44"/>
      <c r="N282" s="22"/>
      <c r="O282" s="24"/>
      <c r="P282" s="24"/>
      <c r="Q282" s="44"/>
      <c r="R282" s="22"/>
      <c r="S282" s="24"/>
      <c r="T282" s="24"/>
      <c r="U282" s="44"/>
      <c r="V282" s="22"/>
      <c r="W282" s="44"/>
      <c r="X282" s="22"/>
      <c r="Y282" s="24"/>
      <c r="Z282" s="24"/>
      <c r="AA282" s="44"/>
      <c r="AB282" s="22"/>
      <c r="AC282" s="24"/>
      <c r="AD282" s="24"/>
      <c r="AE282" s="24"/>
    </row>
    <row r="283">
      <c r="A283" s="41" t="s">
        <v>1914</v>
      </c>
      <c r="B283" s="18" t="s">
        <v>1915</v>
      </c>
      <c r="C283" s="70" t="s">
        <v>1916</v>
      </c>
      <c r="D283" s="22" t="s">
        <v>133</v>
      </c>
      <c r="E283" s="44"/>
      <c r="F283" s="22" t="s">
        <v>14</v>
      </c>
      <c r="G283" s="47" t="str">
        <f>HYPERLINK("https://www.youtube.com/watch?v=kRmA-XUFqJs","SYS")</f>
        <v>SYS</v>
      </c>
      <c r="H283" s="24"/>
      <c r="I283" s="44"/>
      <c r="J283" s="22" t="s">
        <v>486</v>
      </c>
      <c r="K283" s="24"/>
      <c r="L283" s="24"/>
      <c r="M283" s="44"/>
      <c r="N283" s="22"/>
      <c r="O283" s="24"/>
      <c r="P283" s="24"/>
      <c r="Q283" s="44"/>
      <c r="R283" s="22"/>
      <c r="S283" s="24"/>
      <c r="T283" s="24"/>
      <c r="U283" s="44"/>
      <c r="V283" s="22"/>
      <c r="W283" s="44"/>
      <c r="X283" s="22"/>
      <c r="Y283" s="24"/>
      <c r="Z283" s="24"/>
      <c r="AA283" s="44"/>
      <c r="AB283" s="22"/>
      <c r="AC283" s="24"/>
      <c r="AD283" s="24"/>
      <c r="AE283" s="24"/>
    </row>
    <row r="284">
      <c r="B284" s="18" t="s">
        <v>1921</v>
      </c>
      <c r="C284" s="70" t="s">
        <v>1922</v>
      </c>
      <c r="E284" s="44"/>
      <c r="F284" s="22" t="s">
        <v>14</v>
      </c>
      <c r="G284" s="30" t="str">
        <f>HYPERLINK("https://youtu.be/kRmA-XUFqJs?t=22s","SYS")</f>
        <v>SYS</v>
      </c>
      <c r="H284" s="24"/>
      <c r="I284" s="44"/>
      <c r="J284" s="22" t="s">
        <v>212</v>
      </c>
      <c r="K284" s="24"/>
      <c r="L284" s="24"/>
      <c r="M284" s="44"/>
      <c r="N284" s="22" t="s">
        <v>348</v>
      </c>
      <c r="O284" s="24"/>
      <c r="P284" s="24"/>
      <c r="Q284" s="44"/>
      <c r="R284" s="22"/>
      <c r="S284" s="24"/>
      <c r="T284" s="24"/>
      <c r="U284" s="44"/>
      <c r="V284" s="22"/>
      <c r="W284" s="44"/>
      <c r="X284" s="22"/>
      <c r="Y284" s="24"/>
      <c r="Z284" s="24"/>
      <c r="AA284" s="44"/>
      <c r="AB284" s="22"/>
      <c r="AC284" s="24"/>
      <c r="AD284" s="24"/>
      <c r="AE284" s="24"/>
    </row>
    <row r="285">
      <c r="B285" s="18" t="s">
        <v>1927</v>
      </c>
      <c r="C285" s="70" t="s">
        <v>1928</v>
      </c>
      <c r="E285" s="44"/>
      <c r="F285" s="22" t="s">
        <v>14</v>
      </c>
      <c r="G285" s="30" t="str">
        <f>HYPERLINK("https://youtu.be/kRmA-XUFqJs?t=47s","SYS")</f>
        <v>SYS</v>
      </c>
      <c r="H285" s="24"/>
      <c r="I285" s="44"/>
      <c r="J285" s="22" t="s">
        <v>249</v>
      </c>
      <c r="K285" s="24"/>
      <c r="L285" s="24"/>
      <c r="M285" s="44"/>
      <c r="N285" s="22"/>
      <c r="O285" s="24"/>
      <c r="P285" s="24"/>
      <c r="Q285" s="44"/>
      <c r="R285" s="22"/>
      <c r="S285" s="24"/>
      <c r="T285" s="24"/>
      <c r="U285" s="44"/>
      <c r="V285" s="22"/>
      <c r="W285" s="44"/>
      <c r="X285" s="22"/>
      <c r="Y285" s="24"/>
      <c r="Z285" s="24"/>
      <c r="AA285" s="44"/>
      <c r="AB285" s="22"/>
      <c r="AC285" s="24"/>
      <c r="AD285" s="24"/>
      <c r="AE285" s="24"/>
    </row>
    <row r="286">
      <c r="B286" s="18" t="s">
        <v>1931</v>
      </c>
      <c r="C286" s="70" t="s">
        <v>1932</v>
      </c>
      <c r="E286" s="44"/>
      <c r="F286" s="22" t="s">
        <v>14</v>
      </c>
      <c r="G286" s="30" t="str">
        <f>HYPERLINK("https://youtu.be/kRmA-XUFqJs?t=1m28s","SYS")</f>
        <v>SYS</v>
      </c>
      <c r="H286" s="24"/>
      <c r="I286" s="44"/>
      <c r="J286" s="22" t="s">
        <v>325</v>
      </c>
      <c r="K286" s="24"/>
      <c r="L286" s="24"/>
      <c r="M286" s="44"/>
      <c r="N286" s="22"/>
      <c r="O286" s="24"/>
      <c r="P286" s="24"/>
      <c r="Q286" s="44"/>
      <c r="R286" s="22"/>
      <c r="S286" s="24"/>
      <c r="T286" s="24"/>
      <c r="U286" s="44"/>
      <c r="V286" s="22"/>
      <c r="W286" s="44"/>
      <c r="X286" s="22"/>
      <c r="Y286" s="24"/>
      <c r="Z286" s="24"/>
      <c r="AA286" s="44"/>
      <c r="AB286" s="22"/>
      <c r="AC286" s="24"/>
      <c r="AD286" s="24"/>
      <c r="AE286" s="24"/>
    </row>
    <row r="287">
      <c r="B287" s="18" t="s">
        <v>1937</v>
      </c>
      <c r="C287" s="70" t="s">
        <v>1938</v>
      </c>
      <c r="E287" s="44"/>
      <c r="F287" s="22" t="s">
        <v>14</v>
      </c>
      <c r="G287" s="30" t="str">
        <f>HYPERLINK("https://youtu.be/kRmA-XUFqJs?t=1m50s","SYS")</f>
        <v>SYS</v>
      </c>
      <c r="H287" s="24"/>
      <c r="I287" s="44"/>
      <c r="J287" s="22" t="s">
        <v>473</v>
      </c>
      <c r="K287" s="24"/>
      <c r="L287" s="24"/>
      <c r="M287" s="44"/>
      <c r="N287" s="22"/>
      <c r="O287" s="24"/>
      <c r="P287" s="24"/>
      <c r="Q287" s="44"/>
      <c r="R287" s="22"/>
      <c r="S287" s="24"/>
      <c r="T287" s="24"/>
      <c r="U287" s="44"/>
      <c r="V287" s="22"/>
      <c r="W287" s="44"/>
      <c r="X287" s="22"/>
      <c r="Y287" s="24"/>
      <c r="Z287" s="24"/>
      <c r="AA287" s="44"/>
      <c r="AB287" s="22"/>
      <c r="AC287" s="24"/>
      <c r="AD287" s="24"/>
      <c r="AE287" s="24"/>
    </row>
    <row r="288">
      <c r="A288" s="41" t="s">
        <v>1941</v>
      </c>
      <c r="B288" s="18" t="s">
        <v>1942</v>
      </c>
      <c r="C288" s="70" t="s">
        <v>1943</v>
      </c>
      <c r="D288" s="22" t="s">
        <v>133</v>
      </c>
      <c r="E288" s="44"/>
      <c r="F288" s="22" t="s">
        <v>14</v>
      </c>
      <c r="G288" s="24"/>
      <c r="H288" s="24"/>
      <c r="I288" s="44"/>
      <c r="J288" s="22" t="s">
        <v>145</v>
      </c>
      <c r="K288" s="30" t="str">
        <f>HYPERLINK("https://www.youtube.com/watch?v=BNlsqFHjxg8&amp;index=212&amp;t=0s&amp;list=PLbU6uWaIKemqNvTeRxK-Ay6PRg9iwCKVi","HIT")</f>
        <v>HIT</v>
      </c>
      <c r="L288" s="52"/>
      <c r="M288" s="50"/>
      <c r="N288" s="22"/>
      <c r="O288" s="24"/>
      <c r="P288" s="24"/>
      <c r="Q288" s="44"/>
      <c r="R288" s="22"/>
      <c r="S288" s="24"/>
      <c r="T288" s="24"/>
      <c r="U288" s="44"/>
      <c r="V288" s="22"/>
      <c r="W288" s="44"/>
      <c r="X288" s="22"/>
      <c r="Y288" s="24"/>
      <c r="Z288" s="24"/>
      <c r="AA288" s="44"/>
      <c r="AB288" s="22"/>
      <c r="AC288" s="24"/>
      <c r="AD288" s="24"/>
      <c r="AE288" s="24"/>
    </row>
    <row r="289">
      <c r="B289" s="18" t="s">
        <v>1950</v>
      </c>
      <c r="C289" s="70" t="s">
        <v>1951</v>
      </c>
      <c r="E289" s="44"/>
      <c r="F289" s="22" t="s">
        <v>14</v>
      </c>
      <c r="G289" s="24"/>
      <c r="H289" s="24"/>
      <c r="I289" s="44"/>
      <c r="J289" s="22" t="s">
        <v>249</v>
      </c>
      <c r="K289" s="24"/>
      <c r="L289" s="24"/>
      <c r="M289" s="44"/>
      <c r="N289" s="22"/>
      <c r="O289" s="24"/>
      <c r="P289" s="24"/>
      <c r="Q289" s="44"/>
      <c r="R289" s="22"/>
      <c r="S289" s="24"/>
      <c r="T289" s="24"/>
      <c r="U289" s="44"/>
      <c r="V289" s="22"/>
      <c r="W289" s="44"/>
      <c r="X289" s="22"/>
      <c r="Y289" s="24"/>
      <c r="Z289" s="24"/>
      <c r="AA289" s="44"/>
      <c r="AB289" s="22"/>
      <c r="AC289" s="24"/>
      <c r="AD289" s="24"/>
      <c r="AE289" s="24"/>
    </row>
    <row r="290">
      <c r="B290" s="18" t="s">
        <v>1954</v>
      </c>
      <c r="C290" s="70" t="s">
        <v>1955</v>
      </c>
      <c r="E290" s="44"/>
      <c r="F290" s="22" t="s">
        <v>14</v>
      </c>
      <c r="G290" s="24"/>
      <c r="H290" s="24"/>
      <c r="I290" s="44"/>
      <c r="J290" s="22" t="s">
        <v>627</v>
      </c>
      <c r="K290" s="24"/>
      <c r="L290" s="24"/>
      <c r="M290" s="44"/>
      <c r="N290" s="22"/>
      <c r="O290" s="24"/>
      <c r="P290" s="24"/>
      <c r="Q290" s="44"/>
      <c r="R290" s="22"/>
      <c r="S290" s="24"/>
      <c r="T290" s="24"/>
      <c r="U290" s="44"/>
      <c r="V290" s="22"/>
      <c r="W290" s="44"/>
      <c r="X290" s="22"/>
      <c r="Y290" s="24"/>
      <c r="Z290" s="24"/>
      <c r="AA290" s="44"/>
      <c r="AB290" s="22"/>
      <c r="AC290" s="24"/>
      <c r="AD290" s="24"/>
      <c r="AE290" s="24"/>
    </row>
    <row r="291">
      <c r="B291" s="18" t="s">
        <v>1956</v>
      </c>
      <c r="C291" s="70" t="s">
        <v>1957</v>
      </c>
      <c r="E291" s="44"/>
      <c r="F291" s="22" t="s">
        <v>14</v>
      </c>
      <c r="G291" s="24"/>
      <c r="H291" s="24"/>
      <c r="I291" s="44"/>
      <c r="J291" s="22" t="s">
        <v>145</v>
      </c>
      <c r="K291" s="24"/>
      <c r="L291" s="24"/>
      <c r="M291" s="44"/>
      <c r="N291" s="22"/>
      <c r="O291" s="24"/>
      <c r="P291" s="24"/>
      <c r="Q291" s="44"/>
      <c r="R291" s="22"/>
      <c r="S291" s="24"/>
      <c r="T291" s="24"/>
      <c r="U291" s="44"/>
      <c r="V291" s="22"/>
      <c r="W291" s="44"/>
      <c r="X291" s="22"/>
      <c r="Y291" s="24"/>
      <c r="Z291" s="24"/>
      <c r="AA291" s="44"/>
      <c r="AB291" s="22"/>
      <c r="AC291" s="24"/>
      <c r="AD291" s="24"/>
      <c r="AE291" s="24"/>
    </row>
    <row r="292">
      <c r="B292" s="18" t="s">
        <v>1960</v>
      </c>
      <c r="C292" s="70" t="s">
        <v>1961</v>
      </c>
      <c r="E292" s="44"/>
      <c r="F292" s="22" t="s">
        <v>14</v>
      </c>
      <c r="G292" s="24"/>
      <c r="H292" s="24"/>
      <c r="I292" s="44"/>
      <c r="J292" s="22" t="s">
        <v>249</v>
      </c>
      <c r="K292" s="24"/>
      <c r="L292" s="24"/>
      <c r="M292" s="44"/>
      <c r="N292" s="22"/>
      <c r="O292" s="24"/>
      <c r="P292" s="24"/>
      <c r="Q292" s="44"/>
      <c r="R292" s="22"/>
      <c r="S292" s="24"/>
      <c r="T292" s="24"/>
      <c r="U292" s="44"/>
      <c r="V292" s="22"/>
      <c r="W292" s="44"/>
      <c r="X292" s="22"/>
      <c r="Y292" s="24"/>
      <c r="Z292" s="24"/>
      <c r="AA292" s="44"/>
      <c r="AB292" s="22"/>
      <c r="AC292" s="24"/>
      <c r="AD292" s="24"/>
      <c r="AE292" s="24"/>
    </row>
    <row r="293">
      <c r="A293" s="41" t="s">
        <v>1962</v>
      </c>
      <c r="B293" s="18" t="s">
        <v>1963</v>
      </c>
      <c r="C293" s="70" t="s">
        <v>1964</v>
      </c>
      <c r="D293" s="22" t="s">
        <v>133</v>
      </c>
      <c r="E293" s="44"/>
      <c r="F293" s="22" t="s">
        <v>14</v>
      </c>
      <c r="G293" s="24"/>
      <c r="H293" s="24"/>
      <c r="I293" s="44"/>
      <c r="J293" s="22" t="s">
        <v>335</v>
      </c>
      <c r="K293" s="24"/>
      <c r="L293" s="24"/>
      <c r="M293" s="44"/>
      <c r="N293" s="22"/>
      <c r="O293" s="24"/>
      <c r="P293" s="24"/>
      <c r="Q293" s="44"/>
      <c r="R293" s="22"/>
      <c r="S293" s="24"/>
      <c r="T293" s="24"/>
      <c r="U293" s="44"/>
      <c r="V293" s="22"/>
      <c r="W293" s="44"/>
      <c r="X293" s="22"/>
      <c r="Y293" s="24"/>
      <c r="Z293" s="24"/>
      <c r="AA293" s="44"/>
      <c r="AB293" s="22"/>
      <c r="AC293" s="24"/>
      <c r="AD293" s="24"/>
      <c r="AE293" s="24"/>
    </row>
    <row r="294">
      <c r="B294" s="18" t="s">
        <v>1965</v>
      </c>
      <c r="C294" s="70" t="s">
        <v>1966</v>
      </c>
      <c r="E294" s="44"/>
      <c r="F294" s="22" t="s">
        <v>14</v>
      </c>
      <c r="G294" s="24"/>
      <c r="H294" s="24"/>
      <c r="I294" s="44"/>
      <c r="J294" s="22" t="s">
        <v>212</v>
      </c>
      <c r="K294" s="24"/>
      <c r="L294" s="24"/>
      <c r="M294" s="44"/>
      <c r="N294" s="22" t="s">
        <v>307</v>
      </c>
      <c r="O294" s="24"/>
      <c r="P294" s="24"/>
      <c r="Q294" s="44"/>
      <c r="R294" s="22"/>
      <c r="S294" s="24"/>
      <c r="T294" s="24"/>
      <c r="U294" s="44"/>
      <c r="V294" s="22"/>
      <c r="W294" s="44"/>
      <c r="X294" s="22"/>
      <c r="Y294" s="24"/>
      <c r="Z294" s="24"/>
      <c r="AA294" s="44"/>
      <c r="AB294" s="22"/>
      <c r="AC294" s="24"/>
      <c r="AD294" s="24"/>
      <c r="AE294" s="24"/>
    </row>
    <row r="295">
      <c r="B295" s="18" t="s">
        <v>1971</v>
      </c>
      <c r="C295" s="70" t="s">
        <v>1972</v>
      </c>
      <c r="E295" s="44"/>
      <c r="F295" s="22" t="s">
        <v>14</v>
      </c>
      <c r="G295" s="24"/>
      <c r="H295" s="24"/>
      <c r="I295" s="44"/>
      <c r="J295" s="22" t="s">
        <v>249</v>
      </c>
      <c r="K295" s="24"/>
      <c r="L295" s="24"/>
      <c r="M295" s="44"/>
      <c r="N295" s="22"/>
      <c r="O295" s="24"/>
      <c r="P295" s="24"/>
      <c r="Q295" s="44"/>
      <c r="R295" s="22"/>
      <c r="S295" s="24"/>
      <c r="T295" s="24"/>
      <c r="U295" s="44"/>
      <c r="V295" s="22"/>
      <c r="W295" s="44"/>
      <c r="X295" s="22"/>
      <c r="Y295" s="24"/>
      <c r="Z295" s="24"/>
      <c r="AA295" s="44"/>
      <c r="AB295" s="22"/>
      <c r="AC295" s="24"/>
      <c r="AD295" s="24"/>
      <c r="AE295" s="24"/>
    </row>
    <row r="296">
      <c r="B296" s="18" t="s">
        <v>1973</v>
      </c>
      <c r="C296" s="70" t="s">
        <v>1974</v>
      </c>
      <c r="E296" s="44"/>
      <c r="F296" s="22" t="s">
        <v>14</v>
      </c>
      <c r="G296" s="24"/>
      <c r="H296" s="24"/>
      <c r="I296" s="44"/>
      <c r="J296" s="22" t="s">
        <v>486</v>
      </c>
      <c r="K296" s="24"/>
      <c r="L296" s="24"/>
      <c r="M296" s="44"/>
      <c r="N296" s="22"/>
      <c r="O296" s="24"/>
      <c r="P296" s="24"/>
      <c r="Q296" s="44"/>
      <c r="R296" s="22"/>
      <c r="S296" s="24"/>
      <c r="T296" s="24"/>
      <c r="U296" s="44"/>
      <c r="V296" s="22"/>
      <c r="W296" s="44"/>
      <c r="X296" s="22"/>
      <c r="Y296" s="24"/>
      <c r="Z296" s="24"/>
      <c r="AA296" s="44"/>
      <c r="AB296" s="22"/>
      <c r="AC296" s="24"/>
      <c r="AD296" s="24"/>
      <c r="AE296" s="24"/>
    </row>
    <row r="297">
      <c r="B297" s="18" t="s">
        <v>1977</v>
      </c>
      <c r="C297" s="70" t="s">
        <v>1979</v>
      </c>
      <c r="E297" s="44"/>
      <c r="F297" s="22" t="s">
        <v>14</v>
      </c>
      <c r="G297" s="24"/>
      <c r="H297" s="24"/>
      <c r="I297" s="44"/>
      <c r="J297" s="22" t="s">
        <v>145</v>
      </c>
      <c r="K297" s="24"/>
      <c r="L297" s="24"/>
      <c r="M297" s="44"/>
      <c r="N297" s="22"/>
      <c r="O297" s="24"/>
      <c r="P297" s="24"/>
      <c r="Q297" s="44"/>
      <c r="R297" s="22"/>
      <c r="S297" s="24"/>
      <c r="T297" s="24"/>
      <c r="U297" s="44"/>
      <c r="V297" s="22"/>
      <c r="W297" s="44"/>
      <c r="X297" s="22"/>
      <c r="Y297" s="24"/>
      <c r="Z297" s="24"/>
      <c r="AA297" s="44"/>
      <c r="AB297" s="22"/>
      <c r="AC297" s="24"/>
      <c r="AD297" s="24"/>
      <c r="AE297" s="24"/>
    </row>
    <row r="298">
      <c r="A298" s="41" t="s">
        <v>1983</v>
      </c>
      <c r="B298" s="18" t="s">
        <v>1984</v>
      </c>
      <c r="C298" s="70" t="s">
        <v>1985</v>
      </c>
      <c r="D298" s="22" t="s">
        <v>133</v>
      </c>
      <c r="E298" s="44"/>
      <c r="F298" s="22" t="s">
        <v>14</v>
      </c>
      <c r="G298" s="24"/>
      <c r="H298" s="24"/>
      <c r="I298" s="44"/>
      <c r="J298" s="22" t="s">
        <v>249</v>
      </c>
      <c r="K298" s="24"/>
      <c r="L298" s="24"/>
      <c r="M298" s="44"/>
      <c r="N298" s="22" t="s">
        <v>354</v>
      </c>
      <c r="O298" s="24"/>
      <c r="P298" s="24"/>
      <c r="Q298" s="44"/>
      <c r="R298" s="22"/>
      <c r="S298" s="24"/>
      <c r="T298" s="24"/>
      <c r="U298" s="44"/>
      <c r="V298" s="22"/>
      <c r="W298" s="44"/>
      <c r="X298" s="22"/>
      <c r="Y298" s="24"/>
      <c r="Z298" s="24"/>
      <c r="AA298" s="44"/>
      <c r="AB298" s="22"/>
      <c r="AC298" s="24"/>
      <c r="AD298" s="24"/>
      <c r="AE298" s="24"/>
    </row>
    <row r="299">
      <c r="B299" s="18" t="s">
        <v>1989</v>
      </c>
      <c r="C299" s="70" t="s">
        <v>1990</v>
      </c>
      <c r="E299" s="44"/>
      <c r="F299" s="22" t="s">
        <v>14</v>
      </c>
      <c r="G299" s="24"/>
      <c r="H299" s="24"/>
      <c r="I299" s="44"/>
      <c r="J299" s="22" t="s">
        <v>494</v>
      </c>
      <c r="K299" s="24"/>
      <c r="L299" s="24"/>
      <c r="M299" s="44"/>
      <c r="N299" s="22" t="s">
        <v>437</v>
      </c>
      <c r="O299" s="24"/>
      <c r="P299" s="24"/>
      <c r="Q299" s="44"/>
      <c r="R299" s="22" t="s">
        <v>348</v>
      </c>
      <c r="S299" s="24"/>
      <c r="T299" s="24"/>
      <c r="U299" s="44"/>
      <c r="V299" s="22"/>
      <c r="W299" s="44"/>
      <c r="X299" s="22"/>
      <c r="Y299" s="24"/>
      <c r="Z299" s="24"/>
      <c r="AA299" s="44"/>
      <c r="AB299" s="22"/>
      <c r="AC299" s="24"/>
      <c r="AD299" s="24"/>
      <c r="AE299" s="24"/>
    </row>
    <row r="300">
      <c r="B300" s="18" t="s">
        <v>1995</v>
      </c>
      <c r="C300" s="70" t="s">
        <v>1996</v>
      </c>
      <c r="E300" s="44"/>
      <c r="F300" s="22" t="s">
        <v>14</v>
      </c>
      <c r="G300" s="24"/>
      <c r="H300" s="24"/>
      <c r="I300" s="44"/>
      <c r="J300" s="22" t="s">
        <v>249</v>
      </c>
      <c r="K300" s="24"/>
      <c r="L300" s="24"/>
      <c r="M300" s="44"/>
      <c r="N300" s="22"/>
      <c r="O300" s="24"/>
      <c r="P300" s="24"/>
      <c r="Q300" s="44"/>
      <c r="R300" s="22"/>
      <c r="S300" s="24"/>
      <c r="T300" s="24"/>
      <c r="U300" s="44"/>
      <c r="V300" s="22"/>
      <c r="W300" s="44"/>
      <c r="X300" s="22"/>
      <c r="Y300" s="24"/>
      <c r="Z300" s="24"/>
      <c r="AA300" s="44"/>
      <c r="AB300" s="22"/>
      <c r="AC300" s="24"/>
      <c r="AD300" s="24"/>
      <c r="AE300" s="24"/>
    </row>
    <row r="301">
      <c r="B301" s="18" t="s">
        <v>1997</v>
      </c>
      <c r="C301" s="70" t="s">
        <v>1998</v>
      </c>
      <c r="E301" s="44"/>
      <c r="F301" s="22" t="s">
        <v>14</v>
      </c>
      <c r="G301" s="24"/>
      <c r="H301" s="24"/>
      <c r="I301" s="44"/>
      <c r="J301" s="22" t="s">
        <v>458</v>
      </c>
      <c r="K301" s="30" t="str">
        <f>HYPERLINK("https://www.youtube.com/watch?v=Bj5L7pHwCcg&amp;index=217&amp;t=0s&amp;list=PLbU6uWaIKemqNvTeRxK-Ay6PRg9iwCKVi","HIT")</f>
        <v>HIT</v>
      </c>
      <c r="L301" s="52"/>
      <c r="M301" s="50"/>
      <c r="N301" s="22"/>
      <c r="O301" s="24"/>
      <c r="P301" s="24"/>
      <c r="Q301" s="44"/>
      <c r="R301" s="22"/>
      <c r="S301" s="24"/>
      <c r="T301" s="24"/>
      <c r="U301" s="44"/>
      <c r="V301" s="22"/>
      <c r="W301" s="44"/>
      <c r="X301" s="22"/>
      <c r="Y301" s="24"/>
      <c r="Z301" s="24"/>
      <c r="AA301" s="44"/>
      <c r="AB301" s="22"/>
      <c r="AC301" s="24"/>
      <c r="AD301" s="24"/>
      <c r="AE301" s="24"/>
    </row>
    <row r="302">
      <c r="B302" s="18" t="s">
        <v>2003</v>
      </c>
      <c r="C302" s="70">
        <v>6955.0</v>
      </c>
      <c r="E302" s="44"/>
      <c r="F302" s="22" t="s">
        <v>14</v>
      </c>
      <c r="G302" s="24"/>
      <c r="H302" s="24"/>
      <c r="I302" s="44"/>
      <c r="J302" s="22" t="s">
        <v>423</v>
      </c>
      <c r="K302" s="30" t="str">
        <f>HYPERLINK("https://www.youtube.com/watch?v=_GE5YCsz_E8&amp;index=269&amp;list=PLbU6uWaIKemqNvTeRxK-Ay6PRg9iwCKVi&amp;t=0s","HIT")</f>
        <v>HIT</v>
      </c>
      <c r="L302" s="52"/>
      <c r="M302" s="50"/>
      <c r="N302" s="22"/>
      <c r="O302" s="24"/>
      <c r="P302" s="24"/>
      <c r="Q302" s="44"/>
      <c r="R302" s="22"/>
      <c r="S302" s="24"/>
      <c r="T302" s="24"/>
      <c r="U302" s="44"/>
      <c r="V302" s="22"/>
      <c r="W302" s="44"/>
      <c r="X302" s="22"/>
      <c r="Y302" s="24"/>
      <c r="Z302" s="24"/>
      <c r="AA302" s="44"/>
      <c r="AB302" s="22"/>
      <c r="AC302" s="24"/>
      <c r="AD302" s="24"/>
      <c r="AE302" s="24"/>
    </row>
    <row r="303">
      <c r="A303" s="41" t="s">
        <v>2008</v>
      </c>
      <c r="B303" s="18" t="s">
        <v>2009</v>
      </c>
      <c r="C303" s="70" t="s">
        <v>2011</v>
      </c>
      <c r="D303" s="22" t="s">
        <v>133</v>
      </c>
      <c r="E303" s="44"/>
      <c r="F303" s="22" t="s">
        <v>14</v>
      </c>
      <c r="G303" s="24"/>
      <c r="H303" s="24"/>
      <c r="I303" s="44"/>
      <c r="J303" s="22" t="s">
        <v>145</v>
      </c>
      <c r="K303" s="24"/>
      <c r="L303" s="24"/>
      <c r="M303" s="44"/>
      <c r="N303" s="22"/>
      <c r="O303" s="24"/>
      <c r="P303" s="24"/>
      <c r="Q303" s="44"/>
      <c r="R303" s="22"/>
      <c r="S303" s="24"/>
      <c r="T303" s="24"/>
      <c r="U303" s="44"/>
      <c r="V303" s="22"/>
      <c r="W303" s="44"/>
      <c r="X303" s="22"/>
      <c r="Y303" s="24"/>
      <c r="Z303" s="24"/>
      <c r="AA303" s="44"/>
      <c r="AB303" s="22"/>
      <c r="AC303" s="24"/>
      <c r="AD303" s="24"/>
      <c r="AE303" s="24"/>
    </row>
    <row r="304">
      <c r="B304" s="18" t="s">
        <v>2013</v>
      </c>
      <c r="C304" s="70" t="s">
        <v>2014</v>
      </c>
      <c r="E304" s="44"/>
      <c r="F304" s="22" t="s">
        <v>14</v>
      </c>
      <c r="G304" s="24"/>
      <c r="H304" s="24"/>
      <c r="I304" s="44"/>
      <c r="J304" s="22" t="s">
        <v>145</v>
      </c>
      <c r="K304" s="24"/>
      <c r="L304" s="24"/>
      <c r="M304" s="44"/>
      <c r="N304" s="22"/>
      <c r="O304" s="24"/>
      <c r="P304" s="24"/>
      <c r="Q304" s="44"/>
      <c r="R304" s="22"/>
      <c r="S304" s="24"/>
      <c r="T304" s="24"/>
      <c r="U304" s="44"/>
      <c r="V304" s="22"/>
      <c r="W304" s="44"/>
      <c r="X304" s="22"/>
      <c r="Y304" s="24"/>
      <c r="Z304" s="24"/>
      <c r="AA304" s="44"/>
      <c r="AB304" s="22"/>
      <c r="AC304" s="24"/>
      <c r="AD304" s="24"/>
      <c r="AE304" s="24"/>
    </row>
    <row r="305">
      <c r="B305" s="18" t="s">
        <v>2017</v>
      </c>
      <c r="C305" s="70" t="s">
        <v>2018</v>
      </c>
      <c r="E305" s="44"/>
      <c r="F305" s="22" t="s">
        <v>14</v>
      </c>
      <c r="G305" s="24"/>
      <c r="H305" s="24"/>
      <c r="I305" s="44"/>
      <c r="J305" s="22" t="s">
        <v>145</v>
      </c>
      <c r="K305" s="24"/>
      <c r="L305" s="24"/>
      <c r="M305" s="44"/>
      <c r="N305" s="22"/>
      <c r="O305" s="24"/>
      <c r="P305" s="24"/>
      <c r="Q305" s="44"/>
      <c r="R305" s="22"/>
      <c r="S305" s="24"/>
      <c r="T305" s="24"/>
      <c r="U305" s="44"/>
      <c r="V305" s="22"/>
      <c r="W305" s="44"/>
      <c r="X305" s="22"/>
      <c r="Y305" s="24"/>
      <c r="Z305" s="24"/>
      <c r="AA305" s="44"/>
      <c r="AB305" s="22"/>
      <c r="AC305" s="24"/>
      <c r="AD305" s="24"/>
      <c r="AE305" s="24"/>
    </row>
    <row r="306">
      <c r="B306" s="18" t="s">
        <v>2019</v>
      </c>
      <c r="C306" s="70" t="s">
        <v>2020</v>
      </c>
      <c r="E306" s="44"/>
      <c r="F306" s="22" t="s">
        <v>14</v>
      </c>
      <c r="G306" s="24"/>
      <c r="H306" s="24"/>
      <c r="I306" s="44"/>
      <c r="J306" s="22" t="s">
        <v>212</v>
      </c>
      <c r="K306" s="24"/>
      <c r="L306" s="24"/>
      <c r="M306" s="44"/>
      <c r="N306" s="22"/>
      <c r="O306" s="24"/>
      <c r="P306" s="24"/>
      <c r="Q306" s="44"/>
      <c r="R306" s="22"/>
      <c r="S306" s="24"/>
      <c r="T306" s="24"/>
      <c r="U306" s="44"/>
      <c r="V306" s="22"/>
      <c r="W306" s="44"/>
      <c r="X306" s="22"/>
      <c r="Y306" s="24"/>
      <c r="Z306" s="24"/>
      <c r="AA306" s="44"/>
      <c r="AB306" s="22"/>
      <c r="AC306" s="24"/>
      <c r="AD306" s="24"/>
      <c r="AE306" s="24"/>
    </row>
    <row r="307">
      <c r="B307" s="18" t="s">
        <v>2021</v>
      </c>
      <c r="C307" s="70" t="s">
        <v>2022</v>
      </c>
      <c r="E307" s="44"/>
      <c r="F307" s="22" t="s">
        <v>14</v>
      </c>
      <c r="G307" s="24"/>
      <c r="H307" s="24"/>
      <c r="I307" s="44"/>
      <c r="J307" s="22" t="s">
        <v>145</v>
      </c>
      <c r="K307" s="30" t="str">
        <f>HYPERLINK("https://www.youtube.com/watch?v=saqHNsMkXJQ","FNY")</f>
        <v>FNY</v>
      </c>
      <c r="L307" s="24"/>
      <c r="M307" s="44"/>
      <c r="N307" s="22"/>
      <c r="O307" s="24"/>
      <c r="P307" s="24"/>
      <c r="Q307" s="44"/>
      <c r="R307" s="22"/>
      <c r="S307" s="24"/>
      <c r="T307" s="24"/>
      <c r="U307" s="44"/>
      <c r="V307" s="22"/>
      <c r="W307" s="44"/>
      <c r="X307" s="22"/>
      <c r="Y307" s="24"/>
      <c r="Z307" s="24"/>
      <c r="AA307" s="44"/>
      <c r="AB307" s="22"/>
      <c r="AC307" s="24"/>
      <c r="AD307" s="24"/>
      <c r="AE307" s="24"/>
    </row>
    <row r="308">
      <c r="A308" s="41" t="s">
        <v>2025</v>
      </c>
      <c r="B308" s="18" t="s">
        <v>2026</v>
      </c>
      <c r="C308" s="70" t="s">
        <v>2028</v>
      </c>
      <c r="D308" s="22" t="s">
        <v>133</v>
      </c>
      <c r="E308" s="44"/>
      <c r="F308" s="22" t="s">
        <v>14</v>
      </c>
      <c r="G308" s="47" t="str">
        <f>HYPERLINK("https://www.youtube.com/watch?v=WaG65U7WbYc","SYS")</f>
        <v>SYS</v>
      </c>
      <c r="H308" s="24"/>
      <c r="I308" s="44"/>
      <c r="J308" s="22" t="s">
        <v>249</v>
      </c>
      <c r="K308" s="30" t="str">
        <f>HYPERLINK("https://www.youtube.com/watch?v=Rr8-UmuC9pg","FNY")</f>
        <v>FNY</v>
      </c>
      <c r="L308" s="24"/>
      <c r="M308" s="44"/>
      <c r="N308" s="22"/>
      <c r="O308" s="24"/>
      <c r="P308" s="24"/>
      <c r="Q308" s="44"/>
      <c r="R308" s="22"/>
      <c r="S308" s="24"/>
      <c r="T308" s="24"/>
      <c r="U308" s="44"/>
      <c r="V308" s="22"/>
      <c r="W308" s="44"/>
      <c r="X308" s="22"/>
      <c r="Y308" s="24"/>
      <c r="Z308" s="24"/>
      <c r="AA308" s="44"/>
      <c r="AB308" s="22"/>
      <c r="AC308" s="24"/>
      <c r="AD308" s="24"/>
      <c r="AE308" s="24"/>
    </row>
    <row r="309">
      <c r="B309" s="18" t="s">
        <v>2032</v>
      </c>
      <c r="C309" s="70" t="s">
        <v>2033</v>
      </c>
      <c r="E309" s="44"/>
      <c r="F309" s="22" t="s">
        <v>14</v>
      </c>
      <c r="G309" s="30" t="str">
        <f>HYPERLINK("https://youtu.be/WaG65U7WbYc?t=11s","SYS")</f>
        <v>SYS</v>
      </c>
      <c r="H309" s="24"/>
      <c r="I309" s="44"/>
      <c r="J309" s="22" t="s">
        <v>249</v>
      </c>
      <c r="K309" s="30" t="str">
        <f>HYPERLINK("https://www.youtube.com/watch?v=GbiQ4SbXgzQ&amp;index=243&amp;list=PLbU6uWaIKemqNvTeRxK-Ay6PRg9iwCKVi&amp;t=0s","HIT")</f>
        <v>HIT</v>
      </c>
      <c r="L309" s="30" t="str">
        <f>HYPERLINK("https://www.youtube.com/watch?v=mvNSjJgW8fA","FNY")</f>
        <v>FNY</v>
      </c>
      <c r="M309" s="50"/>
      <c r="N309" s="22" t="s">
        <v>319</v>
      </c>
      <c r="O309" s="24"/>
      <c r="P309" s="24"/>
      <c r="Q309" s="44"/>
      <c r="R309" s="22"/>
      <c r="S309" s="24"/>
      <c r="T309" s="24"/>
      <c r="U309" s="44"/>
      <c r="V309" s="22"/>
      <c r="W309" s="44"/>
      <c r="X309" s="22"/>
      <c r="Y309" s="24"/>
      <c r="Z309" s="24"/>
      <c r="AA309" s="44"/>
      <c r="AB309" s="22"/>
      <c r="AC309" s="24"/>
      <c r="AD309" s="24"/>
      <c r="AE309" s="24"/>
    </row>
    <row r="310">
      <c r="B310" s="18" t="s">
        <v>2040</v>
      </c>
      <c r="C310" s="70" t="s">
        <v>2041</v>
      </c>
      <c r="E310" s="44"/>
      <c r="F310" s="22" t="s">
        <v>14</v>
      </c>
      <c r="G310" s="30" t="str">
        <f>HYPERLINK("https://youtu.be/WaG65U7WbYc?t=59s","SYS")</f>
        <v>SYS</v>
      </c>
      <c r="H310" s="24"/>
      <c r="I310" s="44"/>
      <c r="J310" s="22" t="s">
        <v>145</v>
      </c>
      <c r="K310" s="24"/>
      <c r="L310" s="24"/>
      <c r="M310" s="44"/>
      <c r="N310" s="22" t="s">
        <v>319</v>
      </c>
      <c r="O310" s="24"/>
      <c r="P310" s="24"/>
      <c r="Q310" s="44"/>
      <c r="R310" s="22" t="s">
        <v>348</v>
      </c>
      <c r="S310" s="30" t="str">
        <f>HYPERLINK("https://www.youtube.com/playlist?list=PLbVGARhZL4D2_iVPdtVXpVOyBYm0rDCCs","Playlist")</f>
        <v>Playlist</v>
      </c>
      <c r="U310" s="50"/>
      <c r="V310" s="22"/>
      <c r="W310" s="44"/>
      <c r="X310" s="22"/>
      <c r="Y310" s="24"/>
      <c r="Z310" s="24"/>
      <c r="AA310" s="44"/>
      <c r="AB310" s="22"/>
      <c r="AC310" s="24"/>
      <c r="AD310" s="24"/>
      <c r="AE310" s="24"/>
    </row>
    <row r="311">
      <c r="B311" s="18" t="s">
        <v>2048</v>
      </c>
      <c r="C311" s="70" t="s">
        <v>2049</v>
      </c>
      <c r="E311" s="44"/>
      <c r="F311" s="22" t="s">
        <v>14</v>
      </c>
      <c r="G311" s="30" t="str">
        <f>HYPERLINK("https://youtu.be/WaG65U7WbYc?t=1m48s","SYS")</f>
        <v>SYS</v>
      </c>
      <c r="H311" s="24"/>
      <c r="I311" s="44"/>
      <c r="J311" s="22" t="s">
        <v>212</v>
      </c>
      <c r="K311" s="24"/>
      <c r="L311" s="24"/>
      <c r="M311" s="44"/>
      <c r="N311" s="22"/>
      <c r="O311" s="24"/>
      <c r="P311" s="24"/>
      <c r="Q311" s="44"/>
      <c r="R311" s="22"/>
      <c r="S311" s="24"/>
      <c r="T311" s="24"/>
      <c r="U311" s="44"/>
      <c r="V311" s="22"/>
      <c r="W311" s="44"/>
      <c r="X311" s="22"/>
      <c r="Y311" s="24"/>
      <c r="Z311" s="24"/>
      <c r="AA311" s="44"/>
      <c r="AB311" s="22"/>
      <c r="AC311" s="24"/>
      <c r="AD311" s="24"/>
      <c r="AE311" s="24"/>
    </row>
    <row r="312">
      <c r="B312" s="18" t="s">
        <v>2055</v>
      </c>
      <c r="C312" s="70" t="s">
        <v>2056</v>
      </c>
      <c r="E312" s="44"/>
      <c r="F312" s="22" t="s">
        <v>14</v>
      </c>
      <c r="G312" s="30" t="str">
        <f>HYPERLINK("https://youtu.be/WaG65U7WbYc?t=2m5s","SYS")</f>
        <v>SYS</v>
      </c>
      <c r="H312" s="24"/>
      <c r="I312" s="44"/>
      <c r="J312" s="22" t="s">
        <v>249</v>
      </c>
      <c r="K312" s="24"/>
      <c r="L312" s="24"/>
      <c r="M312" s="44"/>
      <c r="N312" s="22"/>
      <c r="O312" s="24"/>
      <c r="P312" s="24"/>
      <c r="Q312" s="44"/>
      <c r="R312" s="22"/>
      <c r="S312" s="24"/>
      <c r="T312" s="24"/>
      <c r="U312" s="44"/>
      <c r="V312" s="22"/>
      <c r="W312" s="44"/>
      <c r="X312" s="22"/>
      <c r="Y312" s="24"/>
      <c r="Z312" s="24"/>
      <c r="AA312" s="44"/>
      <c r="AB312" s="22"/>
      <c r="AC312" s="24"/>
      <c r="AD312" s="24"/>
      <c r="AE312" s="24"/>
    </row>
    <row r="313">
      <c r="A313" s="41" t="s">
        <v>2059</v>
      </c>
      <c r="B313" s="18" t="s">
        <v>2062</v>
      </c>
      <c r="C313" s="70" t="s">
        <v>2063</v>
      </c>
      <c r="D313" s="22" t="s">
        <v>133</v>
      </c>
      <c r="E313" s="44"/>
      <c r="F313" s="22" t="s">
        <v>14</v>
      </c>
      <c r="G313" s="24"/>
      <c r="H313" s="24"/>
      <c r="I313" s="44"/>
      <c r="J313" s="22" t="s">
        <v>145</v>
      </c>
      <c r="K313" s="24"/>
      <c r="L313" s="24"/>
      <c r="M313" s="44"/>
      <c r="N313" s="22"/>
      <c r="O313" s="24"/>
      <c r="P313" s="24"/>
      <c r="Q313" s="44"/>
      <c r="R313" s="22"/>
      <c r="S313" s="24"/>
      <c r="T313" s="24"/>
      <c r="U313" s="44"/>
      <c r="V313" s="22"/>
      <c r="W313" s="44"/>
      <c r="X313" s="22"/>
      <c r="Y313" s="24"/>
      <c r="Z313" s="24"/>
      <c r="AA313" s="44"/>
      <c r="AB313" s="22"/>
      <c r="AC313" s="24"/>
      <c r="AD313" s="24"/>
      <c r="AE313" s="24"/>
    </row>
    <row r="314">
      <c r="B314" s="18" t="s">
        <v>2064</v>
      </c>
      <c r="C314" s="70" t="s">
        <v>2065</v>
      </c>
      <c r="E314" s="44"/>
      <c r="F314" s="22" t="s">
        <v>14</v>
      </c>
      <c r="G314" s="24"/>
      <c r="H314" s="24"/>
      <c r="I314" s="44"/>
      <c r="J314" s="22" t="s">
        <v>145</v>
      </c>
      <c r="K314" s="24"/>
      <c r="L314" s="24"/>
      <c r="M314" s="44"/>
      <c r="N314" s="22"/>
      <c r="O314" s="24"/>
      <c r="P314" s="24"/>
      <c r="Q314" s="44"/>
      <c r="R314" s="22"/>
      <c r="S314" s="24"/>
      <c r="T314" s="24"/>
      <c r="U314" s="44"/>
      <c r="V314" s="22"/>
      <c r="W314" s="44"/>
      <c r="X314" s="22"/>
      <c r="Y314" s="24"/>
      <c r="Z314" s="24"/>
      <c r="AA314" s="44"/>
      <c r="AB314" s="22"/>
      <c r="AC314" s="24"/>
      <c r="AD314" s="24"/>
      <c r="AE314" s="24"/>
    </row>
    <row r="315">
      <c r="B315" s="18" t="s">
        <v>2068</v>
      </c>
      <c r="C315" s="70" t="s">
        <v>2069</v>
      </c>
      <c r="E315" s="44"/>
      <c r="F315" s="22" t="s">
        <v>14</v>
      </c>
      <c r="G315" s="24"/>
      <c r="H315" s="24"/>
      <c r="I315" s="44"/>
      <c r="J315" s="22" t="s">
        <v>145</v>
      </c>
      <c r="K315" s="24"/>
      <c r="L315" s="24"/>
      <c r="M315" s="44"/>
      <c r="N315" s="22"/>
      <c r="O315" s="24"/>
      <c r="P315" s="24"/>
      <c r="Q315" s="44"/>
      <c r="R315" s="22"/>
      <c r="S315" s="24"/>
      <c r="T315" s="24"/>
      <c r="U315" s="44"/>
      <c r="V315" s="22"/>
      <c r="W315" s="44"/>
      <c r="X315" s="22"/>
      <c r="Y315" s="24"/>
      <c r="Z315" s="24"/>
      <c r="AA315" s="44"/>
      <c r="AB315" s="22"/>
      <c r="AC315" s="24"/>
      <c r="AD315" s="24"/>
      <c r="AE315" s="24"/>
    </row>
    <row r="316">
      <c r="B316" s="18" t="s">
        <v>2075</v>
      </c>
      <c r="C316" s="70" t="s">
        <v>2076</v>
      </c>
      <c r="E316" s="44"/>
      <c r="F316" s="22" t="s">
        <v>14</v>
      </c>
      <c r="G316" s="24"/>
      <c r="H316" s="24"/>
      <c r="I316" s="44"/>
      <c r="J316" s="22" t="s">
        <v>325</v>
      </c>
      <c r="K316" s="30" t="str">
        <f>HYPERLINK("https://www.youtube.com/watch?v=zgQ2FidWNoY","HGB")</f>
        <v>HGB</v>
      </c>
      <c r="L316" s="30" t="str">
        <f>HYPERLINK("https://www.youtube.com/watch?v=l22yI-QiDQ8","FNY")</f>
        <v>FNY</v>
      </c>
      <c r="M316" s="44"/>
      <c r="N316" s="22"/>
      <c r="O316" s="24"/>
      <c r="P316" s="24"/>
      <c r="Q316" s="44"/>
      <c r="R316" s="22"/>
      <c r="S316" s="24"/>
      <c r="T316" s="24"/>
      <c r="U316" s="44"/>
      <c r="V316" s="22"/>
      <c r="W316" s="44"/>
      <c r="X316" s="22"/>
      <c r="Y316" s="24"/>
      <c r="Z316" s="24"/>
      <c r="AA316" s="44"/>
      <c r="AB316" s="22"/>
      <c r="AC316" s="24"/>
      <c r="AD316" s="24"/>
      <c r="AE316" s="24"/>
    </row>
    <row r="317">
      <c r="B317" s="18" t="s">
        <v>2085</v>
      </c>
      <c r="C317" s="70" t="s">
        <v>2087</v>
      </c>
      <c r="E317" s="44"/>
      <c r="F317" s="22" t="s">
        <v>14</v>
      </c>
      <c r="G317" s="24"/>
      <c r="H317" s="24"/>
      <c r="I317" s="44"/>
      <c r="J317" s="22" t="s">
        <v>145</v>
      </c>
      <c r="K317" s="30" t="str">
        <f>HYPERLINK("https://www.youtube.com/watch?v=WcQnlfLcW_o","CHB")</f>
        <v>CHB</v>
      </c>
      <c r="L317" s="24"/>
      <c r="M317" s="44"/>
      <c r="N317" s="22" t="s">
        <v>452</v>
      </c>
      <c r="O317" s="30" t="str">
        <f>HYPERLINK("https://www.youtube.com/watch?v=x96T1JDzTt4","SUN")</f>
        <v>SUN</v>
      </c>
      <c r="P317" s="24"/>
      <c r="Q317" s="50"/>
      <c r="R317" s="22"/>
      <c r="S317" s="24"/>
      <c r="T317" s="24"/>
      <c r="U317" s="44"/>
      <c r="V317" s="22"/>
      <c r="W317" s="44"/>
      <c r="X317" s="22"/>
      <c r="Y317" s="24"/>
      <c r="Z317" s="24"/>
      <c r="AA317" s="44"/>
      <c r="AB317" s="22"/>
      <c r="AC317" s="24"/>
      <c r="AD317" s="24"/>
      <c r="AE317" s="24"/>
    </row>
    <row r="318">
      <c r="A318" s="41" t="s">
        <v>2096</v>
      </c>
      <c r="B318" s="18" t="s">
        <v>2097</v>
      </c>
      <c r="C318" s="70" t="s">
        <v>2098</v>
      </c>
      <c r="D318" s="22" t="s">
        <v>133</v>
      </c>
      <c r="E318" s="44"/>
      <c r="F318" s="22" t="s">
        <v>14</v>
      </c>
      <c r="G318" s="24"/>
      <c r="H318" s="24"/>
      <c r="I318" s="44"/>
      <c r="J318" s="22" t="s">
        <v>335</v>
      </c>
      <c r="K318" s="24"/>
      <c r="L318" s="24"/>
      <c r="M318" s="44"/>
      <c r="N318" s="22" t="s">
        <v>411</v>
      </c>
      <c r="O318" s="24"/>
      <c r="P318" s="24"/>
      <c r="Q318" s="44"/>
      <c r="R318" s="22"/>
      <c r="S318" s="24"/>
      <c r="T318" s="24"/>
      <c r="U318" s="44"/>
      <c r="V318" s="22"/>
      <c r="W318" s="44"/>
      <c r="X318" s="22"/>
      <c r="Y318" s="24"/>
      <c r="Z318" s="24"/>
      <c r="AA318" s="44"/>
      <c r="AB318" s="22"/>
      <c r="AC318" s="24"/>
      <c r="AD318" s="24"/>
      <c r="AE318" s="24"/>
    </row>
    <row r="319">
      <c r="B319" s="18" t="s">
        <v>2103</v>
      </c>
      <c r="C319" s="70" t="s">
        <v>2104</v>
      </c>
      <c r="E319" s="44"/>
      <c r="F319" s="22" t="s">
        <v>14</v>
      </c>
      <c r="G319" s="24"/>
      <c r="H319" s="24"/>
      <c r="I319" s="44"/>
      <c r="J319" s="22" t="s">
        <v>145</v>
      </c>
      <c r="K319" s="24"/>
      <c r="L319" s="24"/>
      <c r="M319" s="44"/>
      <c r="N319" s="22"/>
      <c r="O319" s="24"/>
      <c r="P319" s="24"/>
      <c r="Q319" s="44"/>
      <c r="R319" s="22"/>
      <c r="S319" s="24"/>
      <c r="T319" s="24"/>
      <c r="U319" s="44"/>
      <c r="V319" s="22"/>
      <c r="W319" s="44"/>
      <c r="X319" s="22"/>
      <c r="Y319" s="24"/>
      <c r="Z319" s="24"/>
      <c r="AA319" s="44"/>
      <c r="AB319" s="22"/>
      <c r="AC319" s="24"/>
      <c r="AD319" s="24"/>
      <c r="AE319" s="24"/>
    </row>
    <row r="320">
      <c r="B320" s="18" t="s">
        <v>2107</v>
      </c>
      <c r="C320" s="70" t="s">
        <v>2108</v>
      </c>
      <c r="E320" s="44"/>
      <c r="F320" s="22" t="s">
        <v>14</v>
      </c>
      <c r="G320" s="30" t="str">
        <f>HYPERLINK("https://www.youtube.com/watch?v=3bmIK0XA7Z8","SUN")</f>
        <v>SUN</v>
      </c>
      <c r="H320" s="24"/>
      <c r="I320" s="44"/>
      <c r="J320" s="22" t="s">
        <v>145</v>
      </c>
      <c r="K320" s="30" t="str">
        <f>HYPERLINK("https://www.youtube.com/watch?v=XyomcoWSuPo","SUN")</f>
        <v>SUN</v>
      </c>
      <c r="L320" s="24"/>
      <c r="M320" s="44"/>
      <c r="N320" s="22" t="s">
        <v>345</v>
      </c>
      <c r="O320" s="30" t="str">
        <f>HYPERLINK("https://www.youtube.com/watch?v=3bmIK0XA7Z8","SUN")</f>
        <v>SUN</v>
      </c>
      <c r="P320" s="24"/>
      <c r="Q320" s="44"/>
      <c r="R320" s="22" t="s">
        <v>437</v>
      </c>
      <c r="S320" s="30" t="str">
        <f>HYPERLINK("https://www.youtube.com/watch?v=cKS80AUxtLc","SUN")</f>
        <v>SUN</v>
      </c>
      <c r="T320" s="24"/>
      <c r="U320" s="44"/>
      <c r="V320" s="22"/>
      <c r="W320" s="44"/>
      <c r="X320" s="22"/>
      <c r="Y320" s="24"/>
      <c r="Z320" s="24"/>
      <c r="AA320" s="44"/>
      <c r="AB320" s="22"/>
      <c r="AC320" s="24"/>
      <c r="AD320" s="24"/>
      <c r="AE320" s="24"/>
    </row>
    <row r="321">
      <c r="B321" s="18" t="s">
        <v>2117</v>
      </c>
      <c r="C321" s="70" t="s">
        <v>2118</v>
      </c>
      <c r="E321" s="44"/>
      <c r="F321" s="22" t="s">
        <v>14</v>
      </c>
      <c r="G321" s="24"/>
      <c r="H321" s="24"/>
      <c r="I321" s="44"/>
      <c r="J321" s="22" t="s">
        <v>145</v>
      </c>
      <c r="K321" s="24"/>
      <c r="L321" s="24"/>
      <c r="M321" s="44"/>
      <c r="N321" s="22"/>
      <c r="O321" s="24"/>
      <c r="P321" s="24"/>
      <c r="Q321" s="44"/>
      <c r="R321" s="22"/>
      <c r="S321" s="24"/>
      <c r="T321" s="24"/>
      <c r="U321" s="44"/>
      <c r="V321" s="22"/>
      <c r="W321" s="44"/>
      <c r="X321" s="22"/>
      <c r="Y321" s="24"/>
      <c r="Z321" s="24"/>
      <c r="AA321" s="44"/>
      <c r="AB321" s="22"/>
      <c r="AC321" s="24"/>
      <c r="AD321" s="24"/>
      <c r="AE321" s="24"/>
    </row>
    <row r="322">
      <c r="B322" s="18" t="s">
        <v>2123</v>
      </c>
      <c r="C322" s="70" t="s">
        <v>2124</v>
      </c>
      <c r="E322" s="44"/>
      <c r="F322" s="22" t="s">
        <v>14</v>
      </c>
      <c r="G322" s="24"/>
      <c r="H322" s="24"/>
      <c r="I322" s="44"/>
      <c r="J322" s="22" t="s">
        <v>586</v>
      </c>
      <c r="K322" s="24"/>
      <c r="L322" s="24"/>
      <c r="M322" s="44"/>
      <c r="N322" s="22"/>
      <c r="O322" s="24"/>
      <c r="P322" s="24"/>
      <c r="Q322" s="44"/>
      <c r="R322" s="22"/>
      <c r="S322" s="24"/>
      <c r="T322" s="24"/>
      <c r="U322" s="44"/>
      <c r="V322" s="22"/>
      <c r="W322" s="44"/>
      <c r="X322" s="22"/>
      <c r="Y322" s="24"/>
      <c r="Z322" s="24"/>
      <c r="AA322" s="44"/>
      <c r="AB322" s="22"/>
      <c r="AC322" s="24"/>
      <c r="AD322" s="24"/>
      <c r="AE322" s="24"/>
    </row>
    <row r="323">
      <c r="A323" s="41" t="s">
        <v>2125</v>
      </c>
      <c r="B323" s="18" t="s">
        <v>2126</v>
      </c>
      <c r="C323" s="70" t="s">
        <v>2127</v>
      </c>
      <c r="D323" s="22" t="s">
        <v>133</v>
      </c>
      <c r="E323" s="44"/>
      <c r="F323" s="22" t="s">
        <v>14</v>
      </c>
      <c r="G323" s="30" t="str">
        <f>HYPERLINK("https://www.youtube.com/watch?v=0imn6nhUMf8","SUN")</f>
        <v>SUN</v>
      </c>
      <c r="H323" s="24"/>
      <c r="I323" s="44"/>
      <c r="J323" s="22" t="s">
        <v>145</v>
      </c>
      <c r="K323" s="30" t="str">
        <f>HYPERLINK("https://www.youtube.com/watch?v=Ym8KIEqZuiM","SUN")</f>
        <v>SUN</v>
      </c>
      <c r="L323" s="30" t="str">
        <f>HYPERLINK("https://www.twitch.tv/videos/272494424","NIM")</f>
        <v>NIM</v>
      </c>
      <c r="M323" s="50"/>
      <c r="N323" s="22" t="s">
        <v>452</v>
      </c>
      <c r="O323" s="30" t="str">
        <f>HYPERLINK("https://www.youtube.com/watch?v=Ym8KIEqZuiM","SUN")</f>
        <v>SUN</v>
      </c>
      <c r="P323" s="24"/>
      <c r="Q323" s="44"/>
      <c r="R323" s="22" t="s">
        <v>411</v>
      </c>
      <c r="S323" s="30" t="str">
        <f>HYPERLINK("https://www.youtube.com/watch?v=0imn6nhUMf8","SUN")</f>
        <v>SUN</v>
      </c>
      <c r="T323" s="30" t="str">
        <f>HYPERLINK("https://www.youtube.com/watch?v=DwSL1APMRNA","XEL")</f>
        <v>XEL</v>
      </c>
      <c r="U323" s="71" t="str">
        <f>HYPERLINK("https://www.youtube.com/watch?v=o7FXE26isus&amp;index=215&amp;t=0s&amp;list=PLbU6uWaIKemqNvTeRxK-Ay6PRg9iwCKVi","HIT")</f>
        <v>HIT</v>
      </c>
      <c r="V323" s="22"/>
      <c r="W323" s="44"/>
      <c r="X323" s="22"/>
      <c r="Y323" s="24"/>
      <c r="Z323" s="24"/>
      <c r="AA323" s="44"/>
      <c r="AB323" s="22"/>
      <c r="AC323" s="24"/>
      <c r="AD323" s="24"/>
      <c r="AE323" s="24"/>
    </row>
    <row r="324">
      <c r="B324" s="18" t="s">
        <v>2144</v>
      </c>
      <c r="C324" s="70" t="s">
        <v>2145</v>
      </c>
      <c r="E324" s="44"/>
      <c r="F324" s="22" t="s">
        <v>14</v>
      </c>
      <c r="G324" s="24"/>
      <c r="H324" s="24"/>
      <c r="I324" s="44"/>
      <c r="J324" s="22" t="s">
        <v>423</v>
      </c>
      <c r="K324" s="24"/>
      <c r="L324" s="24"/>
      <c r="M324" s="44"/>
      <c r="N324" s="22"/>
      <c r="O324" s="24"/>
      <c r="P324" s="24"/>
      <c r="Q324" s="44"/>
      <c r="R324" s="22"/>
      <c r="S324" s="24"/>
      <c r="T324" s="24"/>
      <c r="U324" s="44"/>
      <c r="V324" s="22"/>
      <c r="W324" s="44"/>
      <c r="X324" s="22"/>
      <c r="Y324" s="24"/>
      <c r="Z324" s="24"/>
      <c r="AA324" s="44"/>
      <c r="AB324" s="22"/>
      <c r="AC324" s="24"/>
      <c r="AD324" s="24"/>
      <c r="AE324" s="24"/>
    </row>
    <row r="325">
      <c r="B325" s="18" t="s">
        <v>2146</v>
      </c>
      <c r="C325" s="70" t="s">
        <v>2147</v>
      </c>
      <c r="E325" s="44"/>
      <c r="F325" s="22" t="s">
        <v>14</v>
      </c>
      <c r="G325" s="24"/>
      <c r="H325" s="24"/>
      <c r="I325" s="44"/>
      <c r="J325" s="22" t="s">
        <v>827</v>
      </c>
      <c r="K325" s="30" t="str">
        <f>HYPERLINK("https://www.youtube.com/watch?v=uy8huBOIVJo","HGB")</f>
        <v>HGB</v>
      </c>
      <c r="L325" s="24"/>
      <c r="M325" s="44"/>
      <c r="N325" s="22" t="s">
        <v>319</v>
      </c>
      <c r="O325" s="24"/>
      <c r="P325" s="24"/>
      <c r="Q325" s="44"/>
      <c r="R325" s="22"/>
      <c r="S325" s="24"/>
      <c r="T325" s="24"/>
      <c r="U325" s="44"/>
      <c r="V325" s="22"/>
      <c r="W325" s="44"/>
      <c r="X325" s="22"/>
      <c r="Y325" s="24"/>
      <c r="Z325" s="24"/>
      <c r="AA325" s="44"/>
      <c r="AB325" s="22"/>
      <c r="AC325" s="24"/>
      <c r="AD325" s="24"/>
      <c r="AE325" s="24"/>
    </row>
    <row r="326">
      <c r="B326" s="18" t="s">
        <v>2152</v>
      </c>
      <c r="C326" s="70" t="s">
        <v>2154</v>
      </c>
      <c r="E326" s="44"/>
      <c r="F326" s="22" t="s">
        <v>14</v>
      </c>
      <c r="G326" s="30" t="str">
        <f>HYPERLINK("https://www.youtube.com/watch?v=47UBUuJkU_I","SUN")</f>
        <v>SUN</v>
      </c>
      <c r="H326" s="24"/>
      <c r="I326" s="44"/>
      <c r="J326" s="22" t="s">
        <v>335</v>
      </c>
      <c r="K326" s="24"/>
      <c r="L326" s="24"/>
      <c r="M326" s="44"/>
      <c r="N326" s="22" t="s">
        <v>345</v>
      </c>
      <c r="O326" s="30" t="str">
        <f>HYPERLINK("https://www.youtube.com/watch?v=47UBUuJkU_I","SUN")</f>
        <v>SUN</v>
      </c>
      <c r="P326" s="24"/>
      <c r="Q326" s="44"/>
      <c r="R326" s="22"/>
      <c r="S326" s="24"/>
      <c r="T326" s="24"/>
      <c r="U326" s="44"/>
      <c r="V326" s="22"/>
      <c r="W326" s="44"/>
      <c r="X326" s="22"/>
      <c r="Y326" s="24"/>
      <c r="Z326" s="24"/>
      <c r="AA326" s="44"/>
      <c r="AB326" s="22"/>
      <c r="AC326" s="24"/>
      <c r="AD326" s="24"/>
      <c r="AE326" s="24"/>
    </row>
    <row r="327">
      <c r="B327" s="18" t="s">
        <v>2160</v>
      </c>
      <c r="C327" s="70" t="s">
        <v>2161</v>
      </c>
      <c r="E327" s="44"/>
      <c r="F327" s="22" t="s">
        <v>14</v>
      </c>
      <c r="G327" s="24"/>
      <c r="H327" s="24"/>
      <c r="I327" s="44"/>
      <c r="J327" s="22" t="s">
        <v>249</v>
      </c>
      <c r="K327" s="24"/>
      <c r="L327" s="24"/>
      <c r="M327" s="44"/>
      <c r="N327" s="22"/>
      <c r="O327" s="24"/>
      <c r="P327" s="24"/>
      <c r="Q327" s="44"/>
      <c r="R327" s="22"/>
      <c r="S327" s="24"/>
      <c r="T327" s="24"/>
      <c r="U327" s="44"/>
      <c r="V327" s="22"/>
      <c r="W327" s="44"/>
      <c r="X327" s="22"/>
      <c r="Y327" s="24"/>
      <c r="Z327" s="24"/>
      <c r="AA327" s="44"/>
      <c r="AB327" s="22"/>
      <c r="AC327" s="24"/>
      <c r="AD327" s="24"/>
      <c r="AE327" s="24"/>
    </row>
    <row r="328">
      <c r="A328" s="41" t="s">
        <v>2162</v>
      </c>
      <c r="B328" s="18" t="s">
        <v>2163</v>
      </c>
      <c r="C328" s="70" t="s">
        <v>2164</v>
      </c>
      <c r="D328" s="22" t="s">
        <v>133</v>
      </c>
      <c r="E328" s="44"/>
      <c r="F328" s="22" t="s">
        <v>14</v>
      </c>
      <c r="G328" s="24"/>
      <c r="H328" s="24"/>
      <c r="I328" s="44"/>
      <c r="J328" s="22" t="s">
        <v>249</v>
      </c>
      <c r="K328" s="24"/>
      <c r="L328" s="24"/>
      <c r="M328" s="44"/>
      <c r="N328" s="22"/>
      <c r="O328" s="24"/>
      <c r="P328" s="24"/>
      <c r="Q328" s="44"/>
      <c r="R328" s="22"/>
      <c r="S328" s="24"/>
      <c r="T328" s="24"/>
      <c r="U328" s="44"/>
      <c r="V328" s="22"/>
      <c r="W328" s="44"/>
      <c r="X328" s="22"/>
      <c r="Y328" s="24"/>
      <c r="Z328" s="24"/>
      <c r="AA328" s="44"/>
      <c r="AB328" s="22"/>
      <c r="AC328" s="24"/>
      <c r="AD328" s="24"/>
      <c r="AE328" s="24"/>
    </row>
    <row r="329">
      <c r="B329" s="18" t="s">
        <v>2167</v>
      </c>
      <c r="C329" s="70" t="s">
        <v>2168</v>
      </c>
      <c r="E329" s="44"/>
      <c r="F329" s="22" t="s">
        <v>14</v>
      </c>
      <c r="G329" s="24"/>
      <c r="H329" s="24"/>
      <c r="I329" s="44"/>
      <c r="J329" s="22" t="s">
        <v>483</v>
      </c>
      <c r="K329" s="24"/>
      <c r="L329" s="24"/>
      <c r="M329" s="44"/>
      <c r="N329" s="22" t="s">
        <v>442</v>
      </c>
      <c r="O329" s="24"/>
      <c r="P329" s="24"/>
      <c r="Q329" s="44"/>
      <c r="R329" s="22"/>
      <c r="S329" s="24"/>
      <c r="T329" s="24"/>
      <c r="U329" s="44"/>
      <c r="V329" s="22"/>
      <c r="W329" s="44"/>
      <c r="X329" s="22"/>
      <c r="Y329" s="24"/>
      <c r="Z329" s="24"/>
      <c r="AA329" s="44"/>
      <c r="AB329" s="22"/>
      <c r="AC329" s="24"/>
      <c r="AD329" s="24"/>
      <c r="AE329" s="24"/>
    </row>
    <row r="330">
      <c r="B330" s="18" t="s">
        <v>2171</v>
      </c>
      <c r="C330" s="70" t="s">
        <v>2172</v>
      </c>
      <c r="E330" s="44"/>
      <c r="F330" s="22" t="s">
        <v>14</v>
      </c>
      <c r="G330" s="24"/>
      <c r="H330" s="24"/>
      <c r="I330" s="44"/>
      <c r="J330" s="22" t="s">
        <v>145</v>
      </c>
      <c r="K330" s="24"/>
      <c r="L330" s="24"/>
      <c r="M330" s="44"/>
      <c r="N330" s="22"/>
      <c r="O330" s="24"/>
      <c r="P330" s="24"/>
      <c r="Q330" s="44"/>
      <c r="R330" s="22"/>
      <c r="S330" s="24"/>
      <c r="T330" s="24"/>
      <c r="U330" s="44"/>
      <c r="V330" s="22"/>
      <c r="W330" s="44"/>
      <c r="X330" s="22"/>
      <c r="Y330" s="24"/>
      <c r="Z330" s="24"/>
      <c r="AA330" s="44"/>
      <c r="AB330" s="22"/>
      <c r="AC330" s="24"/>
      <c r="AD330" s="24"/>
      <c r="AE330" s="24"/>
    </row>
    <row r="331">
      <c r="B331" s="18" t="s">
        <v>2176</v>
      </c>
      <c r="C331" s="70" t="s">
        <v>2178</v>
      </c>
      <c r="E331" s="44"/>
      <c r="F331" s="22" t="s">
        <v>14</v>
      </c>
      <c r="G331" s="24"/>
      <c r="H331" s="24"/>
      <c r="I331" s="44"/>
      <c r="J331" s="22" t="s">
        <v>249</v>
      </c>
      <c r="K331" s="24"/>
      <c r="L331" s="24"/>
      <c r="M331" s="44"/>
      <c r="N331" s="22"/>
      <c r="O331" s="24"/>
      <c r="P331" s="24"/>
      <c r="Q331" s="44"/>
      <c r="R331" s="22"/>
      <c r="S331" s="24"/>
      <c r="T331" s="24"/>
      <c r="U331" s="44"/>
      <c r="V331" s="22"/>
      <c r="W331" s="44"/>
      <c r="X331" s="22"/>
      <c r="Y331" s="24"/>
      <c r="Z331" s="24"/>
      <c r="AA331" s="44"/>
      <c r="AB331" s="22"/>
      <c r="AC331" s="24"/>
      <c r="AD331" s="24"/>
      <c r="AE331" s="24"/>
    </row>
    <row r="332">
      <c r="B332" s="18" t="s">
        <v>2180</v>
      </c>
      <c r="C332" s="70" t="s">
        <v>2181</v>
      </c>
      <c r="E332" s="44"/>
      <c r="F332" s="22" t="s">
        <v>14</v>
      </c>
      <c r="G332" s="24"/>
      <c r="H332" s="24"/>
      <c r="I332" s="44"/>
      <c r="J332" s="22" t="s">
        <v>335</v>
      </c>
      <c r="K332" s="24"/>
      <c r="L332" s="24"/>
      <c r="M332" s="44"/>
      <c r="N332" s="22"/>
      <c r="O332" s="24"/>
      <c r="P332" s="24"/>
      <c r="Q332" s="44"/>
      <c r="R332" s="22"/>
      <c r="S332" s="24"/>
      <c r="T332" s="24"/>
      <c r="U332" s="44"/>
      <c r="V332" s="22"/>
      <c r="W332" s="44"/>
      <c r="X332" s="22"/>
      <c r="Y332" s="24"/>
      <c r="Z332" s="24"/>
      <c r="AA332" s="44"/>
      <c r="AB332" s="22"/>
      <c r="AC332" s="24"/>
      <c r="AD332" s="24"/>
      <c r="AE332" s="24"/>
    </row>
    <row r="333">
      <c r="A333" s="41" t="s">
        <v>2184</v>
      </c>
      <c r="B333" s="18" t="s">
        <v>2185</v>
      </c>
      <c r="C333" s="70" t="s">
        <v>2186</v>
      </c>
      <c r="D333" s="22" t="s">
        <v>133</v>
      </c>
      <c r="E333" s="44"/>
      <c r="F333" s="22" t="s">
        <v>14</v>
      </c>
      <c r="G333" s="47" t="str">
        <f>HYPERLINK("https://www.youtube.com/watch?v=Blq4muEq3cQ","SYS")</f>
        <v>SYS</v>
      </c>
      <c r="H333" s="24"/>
      <c r="I333" s="44"/>
      <c r="J333" s="22" t="s">
        <v>145</v>
      </c>
      <c r="K333" s="30" t="str">
        <f>HYPERLINK("https://www.youtube.com/watch?v=8H2OPfEPfkI","SUN")</f>
        <v>SUN</v>
      </c>
      <c r="L333" s="24"/>
      <c r="M333" s="44"/>
      <c r="N333" s="22"/>
      <c r="O333" s="24"/>
      <c r="P333" s="24"/>
      <c r="Q333" s="44"/>
      <c r="R333" s="22"/>
      <c r="S333" s="24"/>
      <c r="T333" s="24"/>
      <c r="U333" s="44"/>
      <c r="V333" s="22"/>
      <c r="W333" s="44"/>
      <c r="X333" s="22"/>
      <c r="Y333" s="24"/>
      <c r="Z333" s="24"/>
      <c r="AA333" s="44"/>
      <c r="AB333" s="22"/>
      <c r="AC333" s="24"/>
      <c r="AD333" s="24"/>
      <c r="AE333" s="24"/>
    </row>
    <row r="334">
      <c r="B334" s="18" t="s">
        <v>2191</v>
      </c>
      <c r="C334" s="70" t="s">
        <v>2192</v>
      </c>
      <c r="E334" s="44"/>
      <c r="F334" s="22" t="s">
        <v>14</v>
      </c>
      <c r="G334" s="30" t="str">
        <f>HYPERLINK("https://youtu.be/Blq4muEq3cQ?t=13s","SYS")</f>
        <v>SYS</v>
      </c>
      <c r="H334" s="24"/>
      <c r="I334" s="44"/>
      <c r="J334" s="22" t="s">
        <v>249</v>
      </c>
      <c r="K334" s="24"/>
      <c r="L334" s="24"/>
      <c r="M334" s="44"/>
      <c r="N334" s="22"/>
      <c r="O334" s="24"/>
      <c r="P334" s="24"/>
      <c r="Q334" s="44"/>
      <c r="R334" s="22"/>
      <c r="S334" s="24"/>
      <c r="T334" s="24"/>
      <c r="U334" s="44"/>
      <c r="V334" s="22"/>
      <c r="W334" s="44"/>
      <c r="X334" s="22"/>
      <c r="Y334" s="24"/>
      <c r="Z334" s="24"/>
      <c r="AA334" s="44"/>
      <c r="AB334" s="22"/>
      <c r="AC334" s="24"/>
      <c r="AD334" s="24"/>
      <c r="AE334" s="24"/>
    </row>
    <row r="335">
      <c r="B335" s="18" t="s">
        <v>2195</v>
      </c>
      <c r="C335" s="70" t="s">
        <v>2196</v>
      </c>
      <c r="E335" s="44"/>
      <c r="F335" s="22" t="s">
        <v>14</v>
      </c>
      <c r="G335" s="30" t="str">
        <f>HYPERLINK("https://youtu.be/Blq4muEq3cQ?t=24s","SYS")</f>
        <v>SYS</v>
      </c>
      <c r="H335" s="24"/>
      <c r="I335" s="44"/>
      <c r="J335" s="22" t="s">
        <v>145</v>
      </c>
      <c r="K335" s="24"/>
      <c r="L335" s="24"/>
      <c r="M335" s="44"/>
      <c r="N335" s="22"/>
      <c r="O335" s="24"/>
      <c r="P335" s="24"/>
      <c r="Q335" s="44"/>
      <c r="R335" s="22"/>
      <c r="S335" s="24"/>
      <c r="T335" s="24"/>
      <c r="U335" s="44"/>
      <c r="V335" s="22"/>
      <c r="W335" s="44"/>
      <c r="X335" s="22"/>
      <c r="Y335" s="24"/>
      <c r="Z335" s="24"/>
      <c r="AA335" s="44"/>
      <c r="AB335" s="22"/>
      <c r="AC335" s="24"/>
      <c r="AD335" s="24"/>
      <c r="AE335" s="24"/>
    </row>
    <row r="336">
      <c r="B336" s="18" t="s">
        <v>2201</v>
      </c>
      <c r="C336" s="70" t="s">
        <v>2202</v>
      </c>
      <c r="E336" s="44"/>
      <c r="F336" s="22" t="s">
        <v>14</v>
      </c>
      <c r="G336" s="30" t="str">
        <f>HYPERLINK("https://youtu.be/Blq4muEq3cQ?t=40s","SYS")</f>
        <v>SYS</v>
      </c>
      <c r="H336" s="24"/>
      <c r="I336" s="44"/>
      <c r="J336" s="22" t="s">
        <v>249</v>
      </c>
      <c r="K336" s="24"/>
      <c r="L336" s="24"/>
      <c r="M336" s="44"/>
      <c r="N336" s="22"/>
      <c r="O336" s="24"/>
      <c r="P336" s="24"/>
      <c r="Q336" s="44"/>
      <c r="R336" s="22"/>
      <c r="S336" s="24"/>
      <c r="T336" s="24"/>
      <c r="U336" s="44"/>
      <c r="V336" s="22"/>
      <c r="W336" s="44"/>
      <c r="X336" s="22"/>
      <c r="Y336" s="24"/>
      <c r="Z336" s="24"/>
      <c r="AA336" s="44"/>
      <c r="AB336" s="22"/>
      <c r="AC336" s="24"/>
      <c r="AD336" s="24"/>
      <c r="AE336" s="24"/>
    </row>
    <row r="337">
      <c r="B337" s="18" t="s">
        <v>2207</v>
      </c>
      <c r="C337" s="70" t="s">
        <v>2208</v>
      </c>
      <c r="E337" s="44"/>
      <c r="F337" s="22" t="s">
        <v>14</v>
      </c>
      <c r="G337" s="30" t="str">
        <f>HYPERLINK("https://youtu.be/Blq4muEq3cQ?t=1m5s","SYS")</f>
        <v>SYS</v>
      </c>
      <c r="H337" s="24"/>
      <c r="I337" s="44"/>
      <c r="J337" s="22" t="s">
        <v>249</v>
      </c>
      <c r="K337" s="24"/>
      <c r="L337" s="24"/>
      <c r="M337" s="44"/>
      <c r="N337" s="22" t="s">
        <v>354</v>
      </c>
      <c r="O337" s="24"/>
      <c r="P337" s="24"/>
      <c r="Q337" s="44"/>
      <c r="R337" s="22"/>
      <c r="S337" s="24"/>
      <c r="T337" s="24"/>
      <c r="U337" s="44"/>
      <c r="V337" s="22"/>
      <c r="W337" s="44"/>
      <c r="X337" s="22"/>
      <c r="Y337" s="24"/>
      <c r="Z337" s="24"/>
      <c r="AA337" s="44"/>
      <c r="AB337" s="22"/>
      <c r="AC337" s="24"/>
      <c r="AD337" s="24"/>
      <c r="AE337" s="24"/>
    </row>
    <row r="338">
      <c r="A338" s="41" t="s">
        <v>2211</v>
      </c>
      <c r="B338" s="18" t="s">
        <v>2212</v>
      </c>
      <c r="C338" s="70" t="s">
        <v>2213</v>
      </c>
      <c r="D338" s="22" t="s">
        <v>133</v>
      </c>
      <c r="E338" s="44"/>
      <c r="F338" s="22" t="s">
        <v>14</v>
      </c>
      <c r="G338" s="24"/>
      <c r="H338" s="24"/>
      <c r="I338" s="44"/>
      <c r="J338" s="22" t="s">
        <v>145</v>
      </c>
      <c r="K338" s="30" t="str">
        <f>HYPERLINK("https://www.youtube.com/watch?v=X3LYK5M3DSw","SUN")</f>
        <v>SUN</v>
      </c>
      <c r="L338" s="24"/>
      <c r="M338" s="44"/>
      <c r="N338" s="22"/>
      <c r="O338" s="24"/>
      <c r="P338" s="24"/>
      <c r="Q338" s="44"/>
      <c r="R338" s="22"/>
      <c r="S338" s="24"/>
      <c r="T338" s="24"/>
      <c r="U338" s="44"/>
      <c r="V338" s="22"/>
      <c r="W338" s="44"/>
      <c r="X338" s="22"/>
      <c r="Y338" s="24"/>
      <c r="Z338" s="24"/>
      <c r="AA338" s="44"/>
      <c r="AB338" s="22"/>
      <c r="AC338" s="24"/>
      <c r="AD338" s="24"/>
      <c r="AE338" s="24"/>
    </row>
    <row r="339">
      <c r="B339" s="18" t="s">
        <v>2218</v>
      </c>
      <c r="C339" s="70" t="s">
        <v>2219</v>
      </c>
      <c r="E339" s="44"/>
      <c r="F339" s="22" t="s">
        <v>14</v>
      </c>
      <c r="G339" s="24"/>
      <c r="H339" s="24"/>
      <c r="I339" s="44"/>
      <c r="J339" s="22" t="s">
        <v>330</v>
      </c>
      <c r="K339" s="30" t="str">
        <f>HYPERLINK("https://www.youtube.com/watch?v=oHejacdha_Q","SUN")</f>
        <v>SUN</v>
      </c>
      <c r="L339" s="52"/>
      <c r="M339" s="44"/>
      <c r="N339" s="22"/>
      <c r="O339" s="24"/>
      <c r="P339" s="24"/>
      <c r="Q339" s="44"/>
      <c r="R339" s="22"/>
      <c r="S339" s="24"/>
      <c r="T339" s="24"/>
      <c r="U339" s="44"/>
      <c r="V339" s="22"/>
      <c r="W339" s="44"/>
      <c r="X339" s="22"/>
      <c r="Y339" s="24"/>
      <c r="Z339" s="24"/>
      <c r="AA339" s="44"/>
      <c r="AB339" s="22"/>
      <c r="AC339" s="24"/>
      <c r="AD339" s="24"/>
      <c r="AE339" s="24"/>
    </row>
    <row r="340">
      <c r="B340" s="18" t="s">
        <v>2223</v>
      </c>
      <c r="C340" s="70" t="s">
        <v>2224</v>
      </c>
      <c r="E340" s="44"/>
      <c r="F340" s="22" t="s">
        <v>14</v>
      </c>
      <c r="G340" s="24"/>
      <c r="H340" s="24"/>
      <c r="I340" s="44"/>
      <c r="J340" s="22" t="s">
        <v>249</v>
      </c>
      <c r="K340" s="24"/>
      <c r="L340" s="24"/>
      <c r="M340" s="44"/>
      <c r="N340" s="22"/>
      <c r="O340" s="24"/>
      <c r="P340" s="24"/>
      <c r="Q340" s="44"/>
      <c r="R340" s="22"/>
      <c r="S340" s="24"/>
      <c r="T340" s="24"/>
      <c r="U340" s="44"/>
      <c r="V340" s="22"/>
      <c r="W340" s="44"/>
      <c r="X340" s="22"/>
      <c r="Y340" s="24"/>
      <c r="Z340" s="24"/>
      <c r="AA340" s="44"/>
      <c r="AB340" s="22"/>
      <c r="AC340" s="24"/>
      <c r="AD340" s="24"/>
      <c r="AE340" s="24"/>
    </row>
    <row r="341">
      <c r="B341" s="18" t="s">
        <v>2225</v>
      </c>
      <c r="C341" s="70" t="s">
        <v>2226</v>
      </c>
      <c r="E341" s="44"/>
      <c r="F341" s="22" t="s">
        <v>14</v>
      </c>
      <c r="G341" s="24"/>
      <c r="H341" s="24"/>
      <c r="I341" s="44"/>
      <c r="J341" s="22" t="s">
        <v>670</v>
      </c>
      <c r="K341" s="30" t="str">
        <f>HYPERLINK("https://www.youtube.com/watch?v=fGH5YHMJY9c","FNY")</f>
        <v>FNY</v>
      </c>
      <c r="L341" s="24"/>
      <c r="M341" s="44"/>
      <c r="N341" s="22" t="s">
        <v>319</v>
      </c>
      <c r="O341" s="24"/>
      <c r="P341" s="24"/>
      <c r="Q341" s="44"/>
      <c r="R341" s="22" t="s">
        <v>411</v>
      </c>
      <c r="S341" s="24"/>
      <c r="T341" s="24"/>
      <c r="U341" s="44"/>
      <c r="V341" s="22"/>
      <c r="W341" s="44"/>
      <c r="X341" s="22"/>
      <c r="Y341" s="24"/>
      <c r="Z341" s="24"/>
      <c r="AA341" s="44"/>
      <c r="AB341" s="22"/>
      <c r="AC341" s="24"/>
      <c r="AD341" s="24"/>
      <c r="AE341" s="24"/>
    </row>
    <row r="342">
      <c r="B342" s="18" t="s">
        <v>2233</v>
      </c>
      <c r="C342" s="70" t="s">
        <v>2234</v>
      </c>
      <c r="E342" s="44"/>
      <c r="F342" s="22" t="s">
        <v>14</v>
      </c>
      <c r="G342" s="24"/>
      <c r="H342" s="24"/>
      <c r="I342" s="44"/>
      <c r="J342" s="22" t="s">
        <v>145</v>
      </c>
      <c r="K342" s="24"/>
      <c r="L342" s="24"/>
      <c r="M342" s="44"/>
      <c r="N342" s="22"/>
      <c r="O342" s="24"/>
      <c r="P342" s="24"/>
      <c r="Q342" s="44"/>
      <c r="R342" s="22"/>
      <c r="S342" s="24"/>
      <c r="T342" s="24"/>
      <c r="U342" s="44"/>
      <c r="V342" s="22"/>
      <c r="W342" s="44"/>
      <c r="X342" s="22"/>
      <c r="Y342" s="24"/>
      <c r="Z342" s="24"/>
      <c r="AA342" s="44"/>
      <c r="AB342" s="22"/>
      <c r="AC342" s="24"/>
      <c r="AD342" s="24"/>
      <c r="AE342" s="24"/>
    </row>
    <row r="343">
      <c r="A343" s="41" t="s">
        <v>2237</v>
      </c>
      <c r="B343" s="18" t="s">
        <v>2240</v>
      </c>
      <c r="C343" s="70" t="s">
        <v>2241</v>
      </c>
      <c r="D343" s="22" t="s">
        <v>133</v>
      </c>
      <c r="E343" s="44"/>
      <c r="F343" s="22" t="s">
        <v>14</v>
      </c>
      <c r="G343" s="24"/>
      <c r="H343" s="24"/>
      <c r="I343" s="44"/>
      <c r="J343" s="22" t="s">
        <v>249</v>
      </c>
      <c r="K343" s="24"/>
      <c r="L343" s="24"/>
      <c r="M343" s="44"/>
      <c r="N343" s="22"/>
      <c r="O343" s="24"/>
      <c r="P343" s="24"/>
      <c r="Q343" s="44"/>
      <c r="R343" s="22"/>
      <c r="S343" s="24"/>
      <c r="T343" s="24"/>
      <c r="U343" s="44"/>
      <c r="V343" s="22"/>
      <c r="W343" s="44"/>
      <c r="X343" s="22"/>
      <c r="Y343" s="24"/>
      <c r="Z343" s="24"/>
      <c r="AA343" s="44"/>
      <c r="AB343" s="22"/>
      <c r="AC343" s="24"/>
      <c r="AD343" s="24"/>
      <c r="AE343" s="24"/>
    </row>
    <row r="344">
      <c r="B344" s="18" t="s">
        <v>2242</v>
      </c>
      <c r="C344" s="70" t="s">
        <v>2243</v>
      </c>
      <c r="E344" s="44"/>
      <c r="F344" s="22" t="s">
        <v>14</v>
      </c>
      <c r="G344" s="24"/>
      <c r="H344" s="24"/>
      <c r="I344" s="44"/>
      <c r="J344" s="22" t="s">
        <v>249</v>
      </c>
      <c r="K344" s="24"/>
      <c r="L344" s="24"/>
      <c r="M344" s="44"/>
      <c r="N344" s="22"/>
      <c r="O344" s="24"/>
      <c r="P344" s="24"/>
      <c r="Q344" s="44"/>
      <c r="R344" s="22"/>
      <c r="S344" s="24"/>
      <c r="T344" s="24"/>
      <c r="U344" s="44"/>
      <c r="V344" s="22"/>
      <c r="W344" s="44"/>
      <c r="X344" s="22"/>
      <c r="Y344" s="24"/>
      <c r="Z344" s="24"/>
      <c r="AA344" s="44"/>
      <c r="AB344" s="22"/>
      <c r="AC344" s="24"/>
      <c r="AD344" s="24"/>
      <c r="AE344" s="24"/>
    </row>
    <row r="345">
      <c r="B345" s="18" t="s">
        <v>2246</v>
      </c>
      <c r="C345" s="70" t="s">
        <v>2247</v>
      </c>
      <c r="E345" s="44"/>
      <c r="F345" s="22" t="s">
        <v>14</v>
      </c>
      <c r="G345" s="24"/>
      <c r="H345" s="24"/>
      <c r="I345" s="44"/>
      <c r="J345" s="22" t="s">
        <v>335</v>
      </c>
      <c r="K345" s="24"/>
      <c r="L345" s="24"/>
      <c r="M345" s="44"/>
      <c r="N345" s="22"/>
      <c r="O345" s="24"/>
      <c r="P345" s="24"/>
      <c r="Q345" s="44"/>
      <c r="R345" s="22"/>
      <c r="S345" s="24"/>
      <c r="T345" s="24"/>
      <c r="U345" s="44"/>
      <c r="V345" s="22"/>
      <c r="W345" s="44"/>
      <c r="X345" s="22"/>
      <c r="Y345" s="24"/>
      <c r="Z345" s="24"/>
      <c r="AA345" s="44"/>
      <c r="AB345" s="22"/>
      <c r="AC345" s="24"/>
      <c r="AD345" s="24"/>
      <c r="AE345" s="24"/>
    </row>
    <row r="346">
      <c r="B346" s="18" t="s">
        <v>2250</v>
      </c>
      <c r="C346" s="70" t="s">
        <v>2251</v>
      </c>
      <c r="E346" s="44"/>
      <c r="F346" s="22" t="s">
        <v>14</v>
      </c>
      <c r="G346" s="24"/>
      <c r="H346" s="24"/>
      <c r="I346" s="44"/>
      <c r="J346" s="22" t="s">
        <v>145</v>
      </c>
      <c r="K346" s="24"/>
      <c r="L346" s="24"/>
      <c r="M346" s="44"/>
      <c r="N346" s="22"/>
      <c r="O346" s="24"/>
      <c r="P346" s="24"/>
      <c r="Q346" s="44"/>
      <c r="R346" s="22"/>
      <c r="S346" s="24"/>
      <c r="T346" s="24"/>
      <c r="U346" s="44"/>
      <c r="V346" s="22"/>
      <c r="W346" s="44"/>
      <c r="X346" s="22"/>
      <c r="Y346" s="24"/>
      <c r="Z346" s="24"/>
      <c r="AA346" s="44"/>
      <c r="AB346" s="22"/>
      <c r="AC346" s="24"/>
      <c r="AD346" s="24"/>
      <c r="AE346" s="24"/>
    </row>
    <row r="347">
      <c r="B347" s="18" t="s">
        <v>2254</v>
      </c>
      <c r="C347" s="70" t="s">
        <v>2255</v>
      </c>
      <c r="E347" s="44"/>
      <c r="F347" s="22" t="s">
        <v>14</v>
      </c>
      <c r="G347" s="24"/>
      <c r="H347" s="24"/>
      <c r="I347" s="44"/>
      <c r="J347" s="22" t="s">
        <v>458</v>
      </c>
      <c r="K347" s="30" t="str">
        <f>HYPERLINK("https://www.youtube.com/watch?v=JB7qOo2WyyM","ESP")</f>
        <v>ESP</v>
      </c>
      <c r="L347" s="47" t="str">
        <f>HYPERLINK("https://www.youtube.com/watch?v=kyKVZ7JoQTE","XEL")</f>
        <v>XEL</v>
      </c>
      <c r="M347" s="71" t="str">
        <f>HYPERLINK("https://www.youtube.com/watch?v=HBtp_hFPhvk&amp;index=219&amp;t=0s&amp;list=PLbU6uWaIKemqNvTeRxK-Ay6PRg9iwCKVi","HIT")</f>
        <v>HIT</v>
      </c>
      <c r="N347" s="22"/>
      <c r="O347" s="24"/>
      <c r="P347" s="24"/>
      <c r="Q347" s="44"/>
      <c r="R347" s="22"/>
      <c r="S347" s="24"/>
      <c r="T347" s="24"/>
      <c r="U347" s="44"/>
      <c r="V347" s="22"/>
      <c r="W347" s="44"/>
      <c r="X347" s="22"/>
      <c r="Y347" s="24"/>
      <c r="Z347" s="24"/>
      <c r="AA347" s="44"/>
      <c r="AB347" s="22"/>
      <c r="AC347" s="24"/>
      <c r="AD347" s="24"/>
      <c r="AE347" s="24"/>
    </row>
    <row r="348">
      <c r="A348" s="41" t="s">
        <v>2268</v>
      </c>
      <c r="B348" s="18" t="s">
        <v>2269</v>
      </c>
      <c r="C348" s="70" t="s">
        <v>2270</v>
      </c>
      <c r="D348" s="22" t="s">
        <v>133</v>
      </c>
      <c r="E348" s="44"/>
      <c r="F348" s="22" t="s">
        <v>14</v>
      </c>
      <c r="G348" s="24"/>
      <c r="H348" s="24"/>
      <c r="I348" s="44"/>
      <c r="J348" s="22" t="s">
        <v>145</v>
      </c>
      <c r="K348" s="24"/>
      <c r="L348" s="24"/>
      <c r="M348" s="44"/>
      <c r="N348" s="22"/>
      <c r="O348" s="24"/>
      <c r="P348" s="24"/>
      <c r="Q348" s="44"/>
      <c r="R348" s="22"/>
      <c r="S348" s="24"/>
      <c r="T348" s="24"/>
      <c r="U348" s="44"/>
      <c r="V348" s="22"/>
      <c r="W348" s="44"/>
      <c r="X348" s="22"/>
      <c r="Y348" s="24"/>
      <c r="Z348" s="24"/>
      <c r="AA348" s="44"/>
      <c r="AB348" s="22"/>
      <c r="AC348" s="24"/>
      <c r="AD348" s="24"/>
      <c r="AE348" s="24"/>
    </row>
    <row r="349">
      <c r="B349" s="18" t="s">
        <v>2271</v>
      </c>
      <c r="C349" s="70" t="s">
        <v>2272</v>
      </c>
      <c r="E349" s="44"/>
      <c r="F349" s="22" t="s">
        <v>14</v>
      </c>
      <c r="G349" s="24"/>
      <c r="H349" s="24"/>
      <c r="I349" s="44"/>
      <c r="J349" s="22" t="s">
        <v>1233</v>
      </c>
      <c r="K349" s="30" t="str">
        <f>HYPERLINK("https://www.youtube.com/watch?v=IAWVoYMr3GA","XEL")</f>
        <v>XEL</v>
      </c>
      <c r="L349" s="24"/>
      <c r="M349" s="44"/>
      <c r="N349" s="22" t="s">
        <v>348</v>
      </c>
      <c r="O349" s="24"/>
      <c r="P349" s="24"/>
      <c r="Q349" s="44"/>
      <c r="R349" s="22" t="s">
        <v>411</v>
      </c>
      <c r="S349" s="24"/>
      <c r="T349" s="24"/>
      <c r="U349" s="44"/>
      <c r="V349" s="22" t="s">
        <v>353</v>
      </c>
      <c r="W349" s="44"/>
      <c r="X349" s="22" t="s">
        <v>354</v>
      </c>
      <c r="Y349" s="24"/>
      <c r="Z349" s="24"/>
      <c r="AA349" s="44"/>
      <c r="AB349" s="22" t="s">
        <v>935</v>
      </c>
      <c r="AC349" s="24"/>
      <c r="AD349" s="24"/>
      <c r="AE349" s="24"/>
    </row>
    <row r="350">
      <c r="B350" s="18" t="s">
        <v>2275</v>
      </c>
      <c r="C350" s="70" t="s">
        <v>2276</v>
      </c>
      <c r="E350" s="44"/>
      <c r="F350" s="22" t="s">
        <v>14</v>
      </c>
      <c r="G350" s="24"/>
      <c r="H350" s="24"/>
      <c r="I350" s="44"/>
      <c r="J350" s="22" t="s">
        <v>499</v>
      </c>
      <c r="K350" s="24"/>
      <c r="L350" s="24"/>
      <c r="M350" s="44"/>
      <c r="N350" s="22"/>
      <c r="O350" s="24"/>
      <c r="P350" s="24"/>
      <c r="Q350" s="44"/>
      <c r="R350" s="22"/>
      <c r="S350" s="24"/>
      <c r="T350" s="24"/>
      <c r="U350" s="44"/>
      <c r="V350" s="22"/>
      <c r="W350" s="44"/>
      <c r="X350" s="22"/>
      <c r="Y350" s="24"/>
      <c r="Z350" s="24"/>
      <c r="AA350" s="44"/>
      <c r="AB350" s="22"/>
      <c r="AC350" s="24"/>
      <c r="AD350" s="24"/>
      <c r="AE350" s="24"/>
    </row>
    <row r="351">
      <c r="B351" s="18" t="s">
        <v>2279</v>
      </c>
      <c r="C351" s="70" t="s">
        <v>2280</v>
      </c>
      <c r="E351" s="44"/>
      <c r="F351" s="22" t="s">
        <v>14</v>
      </c>
      <c r="G351" s="24"/>
      <c r="H351" s="24"/>
      <c r="I351" s="44"/>
      <c r="J351" s="22" t="s">
        <v>486</v>
      </c>
      <c r="K351" s="30" t="str">
        <f>HYPERLINK("https://www.youtube.com/watch?v=3MBFJiCNT9s","XEL")</f>
        <v>XEL</v>
      </c>
      <c r="L351" s="30" t="str">
        <f>HYPERLINK("https://www.youtube.com/watch?v=zgY_YFLHRcc&amp;index=218&amp;t=0s&amp;list=PLbU6uWaIKemqNvTeRxK-Ay6PRg9iwCKVi","HIT")</f>
        <v>HIT</v>
      </c>
      <c r="M351" s="50"/>
      <c r="N351" s="22"/>
      <c r="O351" s="24"/>
      <c r="P351" s="24"/>
      <c r="Q351" s="44"/>
      <c r="R351" s="22"/>
      <c r="S351" s="24"/>
      <c r="T351" s="24"/>
      <c r="U351" s="44"/>
      <c r="V351" s="22"/>
      <c r="W351" s="44"/>
      <c r="X351" s="22"/>
      <c r="Y351" s="24"/>
      <c r="Z351" s="24"/>
      <c r="AA351" s="44"/>
      <c r="AB351" s="22"/>
      <c r="AC351" s="24"/>
      <c r="AD351" s="24"/>
      <c r="AE351" s="24"/>
    </row>
    <row r="352">
      <c r="B352" s="18" t="s">
        <v>2287</v>
      </c>
      <c r="C352" s="70" t="s">
        <v>2288</v>
      </c>
      <c r="E352" s="44"/>
      <c r="F352" s="22" t="s">
        <v>14</v>
      </c>
      <c r="G352" s="24"/>
      <c r="H352" s="24"/>
      <c r="I352" s="44"/>
      <c r="J352" s="22" t="s">
        <v>483</v>
      </c>
      <c r="K352" s="24"/>
      <c r="L352" s="24"/>
      <c r="M352" s="44"/>
      <c r="N352" s="22" t="s">
        <v>437</v>
      </c>
      <c r="O352" s="24"/>
      <c r="P352" s="24"/>
      <c r="Q352" s="44"/>
      <c r="R352" s="22" t="s">
        <v>319</v>
      </c>
      <c r="S352" s="24"/>
      <c r="T352" s="24"/>
      <c r="U352" s="44"/>
      <c r="V352" s="22" t="s">
        <v>442</v>
      </c>
      <c r="W352" s="88" t="str">
        <f>HYPERLINK("https://www.youtube.com/watch?v=eWukEQOyTmI","XEL")</f>
        <v>XEL</v>
      </c>
      <c r="X352" s="22" t="s">
        <v>353</v>
      </c>
      <c r="Y352" s="30" t="str">
        <f>HYPERLINK("https://www.youtube.com/watch?v=YQD0T0sxvYo","ESP")</f>
        <v>ESP</v>
      </c>
      <c r="Z352" s="47" t="str">
        <f>HYPERLINK("https://www.youtube.com/watch?v=oxV5gWTNj1w","XEL")</f>
        <v>XEL</v>
      </c>
      <c r="AA352" s="71" t="str">
        <f>HYPERLINK("https://www.youtube.com/watch?v=XnTG3KAI7dQ&amp;index=327&amp;list=PLbU6uWaIKemqNvTeRxK-Ay6PRg9iwCKVi&amp;t=0s","HIT")</f>
        <v>HIT</v>
      </c>
      <c r="AB352" s="22"/>
      <c r="AC352" s="24"/>
      <c r="AD352" s="24"/>
      <c r="AE352" s="24"/>
    </row>
    <row r="353">
      <c r="A353" s="41" t="s">
        <v>2307</v>
      </c>
      <c r="B353" s="18" t="s">
        <v>2308</v>
      </c>
      <c r="C353" s="70" t="s">
        <v>2309</v>
      </c>
      <c r="D353" s="22" t="s">
        <v>133</v>
      </c>
      <c r="E353" s="44"/>
      <c r="F353" s="22" t="s">
        <v>14</v>
      </c>
      <c r="G353" s="24"/>
      <c r="H353" s="24"/>
      <c r="I353" s="44"/>
      <c r="J353" s="22" t="s">
        <v>249</v>
      </c>
      <c r="K353" s="24"/>
      <c r="L353" s="24"/>
      <c r="M353" s="44"/>
      <c r="N353" s="22"/>
      <c r="O353" s="24"/>
      <c r="P353" s="24"/>
      <c r="Q353" s="44"/>
      <c r="R353" s="22"/>
      <c r="S353" s="24"/>
      <c r="T353" s="24"/>
      <c r="U353" s="44"/>
      <c r="V353" s="22"/>
      <c r="W353" s="44"/>
      <c r="X353" s="22"/>
      <c r="Y353" s="24"/>
      <c r="Z353" s="24"/>
      <c r="AA353" s="44"/>
      <c r="AB353" s="22"/>
      <c r="AC353" s="24"/>
      <c r="AD353" s="24"/>
      <c r="AE353" s="24"/>
    </row>
    <row r="354">
      <c r="B354" s="18" t="s">
        <v>2312</v>
      </c>
      <c r="C354" s="70" t="s">
        <v>2313</v>
      </c>
      <c r="E354" s="44"/>
      <c r="F354" s="22" t="s">
        <v>14</v>
      </c>
      <c r="G354" s="24"/>
      <c r="H354" s="24"/>
      <c r="I354" s="44"/>
      <c r="J354" s="22" t="s">
        <v>212</v>
      </c>
      <c r="K354" s="24"/>
      <c r="L354" s="24"/>
      <c r="M354" s="44"/>
      <c r="N354" s="22"/>
      <c r="O354" s="24"/>
      <c r="P354" s="24"/>
      <c r="Q354" s="44"/>
      <c r="R354" s="22"/>
      <c r="S354" s="24"/>
      <c r="T354" s="24"/>
      <c r="U354" s="44"/>
      <c r="V354" s="22"/>
      <c r="W354" s="44"/>
      <c r="X354" s="22"/>
      <c r="Y354" s="24"/>
      <c r="Z354" s="24"/>
      <c r="AA354" s="44"/>
      <c r="AB354" s="22"/>
      <c r="AC354" s="24"/>
      <c r="AD354" s="24"/>
      <c r="AE354" s="24"/>
    </row>
    <row r="355">
      <c r="B355" s="18" t="s">
        <v>2316</v>
      </c>
      <c r="C355" s="70" t="s">
        <v>2317</v>
      </c>
      <c r="E355" s="44"/>
      <c r="F355" s="22" t="s">
        <v>14</v>
      </c>
      <c r="G355" s="24"/>
      <c r="H355" s="24"/>
      <c r="I355" s="44"/>
      <c r="J355" s="22" t="s">
        <v>212</v>
      </c>
      <c r="K355" s="30" t="str">
        <f>HYPERLINK("https://www.youtube.com/watch?v=jPBV6CuEgBU","SUN")</f>
        <v>SUN</v>
      </c>
      <c r="L355" s="30" t="str">
        <f>HYPERLINK("https://www.youtube.com/watch?v=oDmBS7wf3YI&amp;index=113&amp;list=PLbU6uWaIKemqNvTeRxK-Ay6PRg9iwCKVi&amp;t=0s","HIT")</f>
        <v>HIT</v>
      </c>
      <c r="M355" s="50"/>
      <c r="N355" s="22"/>
      <c r="O355" s="24"/>
      <c r="P355" s="24"/>
      <c r="Q355" s="44"/>
      <c r="R355" s="22"/>
      <c r="S355" s="24"/>
      <c r="T355" s="24"/>
      <c r="U355" s="44"/>
      <c r="V355" s="22"/>
      <c r="W355" s="44"/>
      <c r="X355" s="22"/>
      <c r="Y355" s="24"/>
      <c r="Z355" s="24"/>
      <c r="AA355" s="44"/>
      <c r="AB355" s="22"/>
      <c r="AC355" s="24"/>
      <c r="AD355" s="24"/>
      <c r="AE355" s="24"/>
    </row>
    <row r="356">
      <c r="B356" s="18" t="s">
        <v>2327</v>
      </c>
      <c r="C356" s="70" t="s">
        <v>2328</v>
      </c>
      <c r="E356" s="44"/>
      <c r="F356" s="22" t="s">
        <v>14</v>
      </c>
      <c r="G356" s="24"/>
      <c r="H356" s="24"/>
      <c r="I356" s="44"/>
      <c r="J356" s="22" t="s">
        <v>145</v>
      </c>
      <c r="K356" s="24"/>
      <c r="L356" s="24"/>
      <c r="M356" s="44"/>
      <c r="N356" s="22"/>
      <c r="O356" s="24"/>
      <c r="P356" s="24"/>
      <c r="Q356" s="44"/>
      <c r="R356" s="22"/>
      <c r="S356" s="24"/>
      <c r="T356" s="24"/>
      <c r="U356" s="44"/>
      <c r="V356" s="22"/>
      <c r="W356" s="44"/>
      <c r="X356" s="22"/>
      <c r="Y356" s="24"/>
      <c r="Z356" s="24"/>
      <c r="AA356" s="44"/>
      <c r="AB356" s="22"/>
      <c r="AC356" s="24"/>
      <c r="AD356" s="24"/>
      <c r="AE356" s="24"/>
    </row>
    <row r="357">
      <c r="B357" s="18" t="s">
        <v>2331</v>
      </c>
      <c r="C357" s="70" t="s">
        <v>2332</v>
      </c>
      <c r="E357" s="44"/>
      <c r="F357" s="22" t="s">
        <v>14</v>
      </c>
      <c r="G357" s="24"/>
      <c r="H357" s="24"/>
      <c r="I357" s="44"/>
      <c r="J357" s="22" t="s">
        <v>145</v>
      </c>
      <c r="K357" s="24"/>
      <c r="L357" s="24"/>
      <c r="M357" s="44"/>
      <c r="N357" s="22" t="s">
        <v>1258</v>
      </c>
      <c r="O357" s="24"/>
      <c r="P357" s="24"/>
      <c r="Q357" s="44"/>
      <c r="R357" s="22"/>
      <c r="S357" s="24"/>
      <c r="T357" s="24"/>
      <c r="U357" s="44"/>
      <c r="V357" s="22"/>
      <c r="W357" s="44"/>
      <c r="X357" s="22"/>
      <c r="Y357" s="24"/>
      <c r="Z357" s="24"/>
      <c r="AA357" s="44"/>
      <c r="AB357" s="22"/>
      <c r="AC357" s="24"/>
      <c r="AD357" s="24"/>
      <c r="AE357" s="24"/>
    </row>
    <row r="358">
      <c r="A358" s="41" t="s">
        <v>2336</v>
      </c>
      <c r="B358" s="18" t="s">
        <v>2338</v>
      </c>
      <c r="C358" s="70" t="s">
        <v>2339</v>
      </c>
      <c r="D358" s="22" t="s">
        <v>133</v>
      </c>
      <c r="E358" s="44"/>
      <c r="F358" s="22" t="s">
        <v>14</v>
      </c>
      <c r="G358" s="47" t="str">
        <f>HYPERLINK("https://www.youtube.com/watch?v=q7AX_8mESzc","SYS")</f>
        <v>SYS</v>
      </c>
      <c r="H358" s="24"/>
      <c r="I358" s="44"/>
      <c r="J358" s="22" t="s">
        <v>145</v>
      </c>
      <c r="K358" s="30" t="str">
        <f>HYPERLINK("https://www.youtube.com/watch?v=MJzXwT4MkI4","SUN")</f>
        <v>SUN</v>
      </c>
      <c r="L358" s="24"/>
      <c r="M358" s="44"/>
      <c r="N358" s="22"/>
      <c r="O358" s="24"/>
      <c r="P358" s="24"/>
      <c r="Q358" s="44"/>
      <c r="R358" s="22"/>
      <c r="S358" s="24"/>
      <c r="T358" s="24"/>
      <c r="U358" s="44"/>
      <c r="V358" s="22"/>
      <c r="W358" s="44"/>
      <c r="X358" s="22"/>
      <c r="Y358" s="24"/>
      <c r="Z358" s="24"/>
      <c r="AA358" s="44"/>
      <c r="AB358" s="22"/>
      <c r="AC358" s="24"/>
      <c r="AD358" s="24"/>
      <c r="AE358" s="24"/>
    </row>
    <row r="359">
      <c r="B359" s="18" t="s">
        <v>2345</v>
      </c>
      <c r="C359" s="70" t="s">
        <v>2346</v>
      </c>
      <c r="E359" s="44"/>
      <c r="F359" s="22" t="s">
        <v>14</v>
      </c>
      <c r="G359" s="30" t="str">
        <f>HYPERLINK("https://youtu.be/q7AX_8mESzc?t=12s","SYS")</f>
        <v>SYS</v>
      </c>
      <c r="H359" s="24"/>
      <c r="I359" s="44"/>
      <c r="J359" s="22" t="s">
        <v>249</v>
      </c>
      <c r="K359" s="24"/>
      <c r="L359" s="24"/>
      <c r="M359" s="44"/>
      <c r="N359" s="22" t="s">
        <v>354</v>
      </c>
      <c r="O359" s="24"/>
      <c r="P359" s="24"/>
      <c r="Q359" s="44"/>
      <c r="R359" s="22"/>
      <c r="S359" s="24"/>
      <c r="T359" s="24"/>
      <c r="U359" s="44"/>
      <c r="V359" s="22"/>
      <c r="W359" s="44"/>
      <c r="X359" s="22"/>
      <c r="Y359" s="24"/>
      <c r="Z359" s="24"/>
      <c r="AA359" s="44"/>
      <c r="AB359" s="22"/>
      <c r="AC359" s="24"/>
      <c r="AD359" s="24"/>
      <c r="AE359" s="24"/>
    </row>
    <row r="360">
      <c r="B360" s="18" t="s">
        <v>2351</v>
      </c>
      <c r="C360" s="70" t="s">
        <v>2352</v>
      </c>
      <c r="E360" s="44"/>
      <c r="F360" s="22" t="s">
        <v>14</v>
      </c>
      <c r="G360" s="30" t="str">
        <f>HYPERLINK("https://youtu.be/q7AX_8mESzc?t=45s","SYS")</f>
        <v>SYS</v>
      </c>
      <c r="H360" s="24"/>
      <c r="I360" s="44"/>
      <c r="J360" s="22" t="s">
        <v>249</v>
      </c>
      <c r="K360" s="24"/>
      <c r="L360" s="24"/>
      <c r="M360" s="44"/>
      <c r="N360" s="22"/>
      <c r="O360" s="24"/>
      <c r="P360" s="24"/>
      <c r="Q360" s="44"/>
      <c r="R360" s="22"/>
      <c r="S360" s="24"/>
      <c r="T360" s="24"/>
      <c r="U360" s="44"/>
      <c r="V360" s="22"/>
      <c r="W360" s="44"/>
      <c r="X360" s="22"/>
      <c r="Y360" s="24"/>
      <c r="Z360" s="24"/>
      <c r="AA360" s="44"/>
      <c r="AB360" s="22"/>
      <c r="AC360" s="24"/>
      <c r="AD360" s="24"/>
      <c r="AE360" s="24"/>
    </row>
    <row r="361">
      <c r="B361" s="18" t="s">
        <v>2355</v>
      </c>
      <c r="C361" s="70" t="s">
        <v>2356</v>
      </c>
      <c r="E361" s="44"/>
      <c r="F361" s="22" t="s">
        <v>14</v>
      </c>
      <c r="G361" s="30" t="str">
        <f>HYPERLINK("https://youtu.be/q7AX_8mESzc?t=1m9s","SYS")</f>
        <v>SYS</v>
      </c>
      <c r="H361" s="24"/>
      <c r="I361" s="44"/>
      <c r="J361" s="22" t="s">
        <v>145</v>
      </c>
      <c r="K361" s="24"/>
      <c r="L361" s="24"/>
      <c r="M361" s="44"/>
      <c r="N361" s="22"/>
      <c r="O361" s="24"/>
      <c r="P361" s="24"/>
      <c r="Q361" s="44"/>
      <c r="R361" s="22"/>
      <c r="S361" s="24"/>
      <c r="T361" s="24"/>
      <c r="U361" s="44"/>
      <c r="V361" s="22"/>
      <c r="W361" s="44"/>
      <c r="X361" s="22"/>
      <c r="Y361" s="24"/>
      <c r="Z361" s="24"/>
      <c r="AA361" s="44"/>
      <c r="AB361" s="22"/>
      <c r="AC361" s="24"/>
      <c r="AD361" s="24"/>
      <c r="AE361" s="24"/>
    </row>
    <row r="362">
      <c r="B362" s="18" t="s">
        <v>2359</v>
      </c>
      <c r="C362" s="70" t="s">
        <v>2360</v>
      </c>
      <c r="E362" s="44"/>
      <c r="F362" s="22" t="s">
        <v>14</v>
      </c>
      <c r="G362" s="30" t="str">
        <f>HYPERLINK("https://youtu.be/q7AX_8mESzc?t=1m30s","SYS")</f>
        <v>SYS</v>
      </c>
      <c r="H362" s="24"/>
      <c r="I362" s="44"/>
      <c r="J362" s="22" t="s">
        <v>249</v>
      </c>
      <c r="K362" s="24"/>
      <c r="L362" s="24"/>
      <c r="M362" s="44"/>
      <c r="N362" s="22"/>
      <c r="O362" s="24"/>
      <c r="P362" s="24"/>
      <c r="Q362" s="44"/>
      <c r="R362" s="22"/>
      <c r="S362" s="24"/>
      <c r="T362" s="24"/>
      <c r="U362" s="44"/>
      <c r="V362" s="22"/>
      <c r="W362" s="44"/>
      <c r="X362" s="22"/>
      <c r="Y362" s="24"/>
      <c r="Z362" s="24"/>
      <c r="AA362" s="44"/>
      <c r="AB362" s="22"/>
      <c r="AC362" s="24"/>
      <c r="AD362" s="24"/>
      <c r="AE362" s="24"/>
    </row>
    <row r="363">
      <c r="A363" s="41" t="s">
        <v>2365</v>
      </c>
      <c r="B363" s="18" t="s">
        <v>2366</v>
      </c>
      <c r="C363" s="70" t="s">
        <v>2367</v>
      </c>
      <c r="D363" s="22" t="s">
        <v>133</v>
      </c>
      <c r="E363" s="44"/>
      <c r="F363" s="22" t="s">
        <v>14</v>
      </c>
      <c r="G363" s="24"/>
      <c r="H363" s="24"/>
      <c r="I363" s="44"/>
      <c r="J363" s="22" t="s">
        <v>249</v>
      </c>
      <c r="K363" s="24"/>
      <c r="L363" s="24"/>
      <c r="M363" s="44"/>
      <c r="N363" s="22"/>
      <c r="O363" s="24"/>
      <c r="P363" s="24"/>
      <c r="Q363" s="44"/>
      <c r="R363" s="22"/>
      <c r="S363" s="24"/>
      <c r="T363" s="24"/>
      <c r="U363" s="44"/>
      <c r="V363" s="22"/>
      <c r="W363" s="44"/>
      <c r="X363" s="22"/>
      <c r="Y363" s="24"/>
      <c r="Z363" s="24"/>
      <c r="AA363" s="44"/>
      <c r="AB363" s="22"/>
      <c r="AC363" s="24"/>
      <c r="AD363" s="24"/>
      <c r="AE363" s="24"/>
    </row>
    <row r="364">
      <c r="B364" s="18" t="s">
        <v>2370</v>
      </c>
      <c r="C364" s="70" t="s">
        <v>2371</v>
      </c>
      <c r="E364" s="44"/>
      <c r="F364" s="22" t="s">
        <v>14</v>
      </c>
      <c r="G364" s="24"/>
      <c r="H364" s="24"/>
      <c r="I364" s="44"/>
      <c r="J364" s="22" t="s">
        <v>423</v>
      </c>
      <c r="K364" s="24"/>
      <c r="L364" s="24"/>
      <c r="M364" s="44"/>
      <c r="N364" s="22"/>
      <c r="O364" s="24"/>
      <c r="P364" s="24"/>
      <c r="Q364" s="44"/>
      <c r="R364" s="22"/>
      <c r="S364" s="24"/>
      <c r="T364" s="24"/>
      <c r="U364" s="44"/>
      <c r="V364" s="22"/>
      <c r="W364" s="44"/>
      <c r="X364" s="22"/>
      <c r="Y364" s="24"/>
      <c r="Z364" s="24"/>
      <c r="AA364" s="44"/>
      <c r="AB364" s="22"/>
      <c r="AC364" s="24"/>
      <c r="AD364" s="24"/>
      <c r="AE364" s="24"/>
    </row>
    <row r="365">
      <c r="B365" s="18" t="s">
        <v>2374</v>
      </c>
      <c r="C365" s="70" t="s">
        <v>2375</v>
      </c>
      <c r="E365" s="44"/>
      <c r="F365" s="22" t="s">
        <v>14</v>
      </c>
      <c r="G365" s="24"/>
      <c r="H365" s="24"/>
      <c r="I365" s="44"/>
      <c r="J365" s="22" t="s">
        <v>506</v>
      </c>
      <c r="K365" s="24"/>
      <c r="L365" s="24"/>
      <c r="M365" s="44"/>
      <c r="N365" s="22"/>
      <c r="O365" s="24"/>
      <c r="P365" s="24"/>
      <c r="Q365" s="44"/>
      <c r="R365" s="22"/>
      <c r="S365" s="24"/>
      <c r="T365" s="24"/>
      <c r="U365" s="44"/>
      <c r="V365" s="22"/>
      <c r="W365" s="44"/>
      <c r="X365" s="22"/>
      <c r="Y365" s="24"/>
      <c r="Z365" s="24"/>
      <c r="AA365" s="44"/>
      <c r="AB365" s="22"/>
      <c r="AC365" s="24"/>
      <c r="AD365" s="24"/>
      <c r="AE365" s="24"/>
    </row>
    <row r="366">
      <c r="B366" s="18" t="s">
        <v>2378</v>
      </c>
      <c r="C366" s="70" t="s">
        <v>2379</v>
      </c>
      <c r="E366" s="44"/>
      <c r="F366" s="22" t="s">
        <v>14</v>
      </c>
      <c r="G366" s="24"/>
      <c r="H366" s="24"/>
      <c r="I366" s="44"/>
      <c r="J366" s="22" t="s">
        <v>458</v>
      </c>
      <c r="K366" s="24"/>
      <c r="L366" s="24"/>
      <c r="M366" s="44"/>
      <c r="N366" s="22"/>
      <c r="O366" s="24"/>
      <c r="P366" s="24"/>
      <c r="Q366" s="44"/>
      <c r="R366" s="22"/>
      <c r="S366" s="24"/>
      <c r="T366" s="24"/>
      <c r="U366" s="44"/>
      <c r="V366" s="22"/>
      <c r="W366" s="44"/>
      <c r="X366" s="22"/>
      <c r="Y366" s="24"/>
      <c r="Z366" s="24"/>
      <c r="AA366" s="44"/>
      <c r="AB366" s="22"/>
      <c r="AC366" s="24"/>
      <c r="AD366" s="24"/>
      <c r="AE366" s="24"/>
    </row>
    <row r="367">
      <c r="B367" s="18" t="s">
        <v>2380</v>
      </c>
      <c r="C367" s="70" t="s">
        <v>2381</v>
      </c>
      <c r="E367" s="44"/>
      <c r="F367" s="22" t="s">
        <v>14</v>
      </c>
      <c r="G367" s="24"/>
      <c r="H367" s="24"/>
      <c r="I367" s="44"/>
      <c r="J367" s="22" t="s">
        <v>212</v>
      </c>
      <c r="K367" s="24"/>
      <c r="L367" s="24"/>
      <c r="M367" s="44"/>
      <c r="N367" s="22"/>
      <c r="O367" s="24"/>
      <c r="P367" s="24"/>
      <c r="Q367" s="44"/>
      <c r="R367" s="22"/>
      <c r="S367" s="24"/>
      <c r="T367" s="24"/>
      <c r="U367" s="44"/>
      <c r="V367" s="22"/>
      <c r="W367" s="44"/>
      <c r="X367" s="22"/>
      <c r="Y367" s="24"/>
      <c r="Z367" s="24"/>
      <c r="AA367" s="44"/>
      <c r="AB367" s="22"/>
      <c r="AC367" s="24"/>
      <c r="AD367" s="24"/>
      <c r="AE367" s="24"/>
    </row>
    <row r="368">
      <c r="A368" s="41" t="s">
        <v>2382</v>
      </c>
      <c r="B368" s="18" t="s">
        <v>2383</v>
      </c>
      <c r="C368" s="70" t="s">
        <v>2385</v>
      </c>
      <c r="D368" s="22" t="s">
        <v>133</v>
      </c>
      <c r="E368" s="44"/>
      <c r="F368" s="22" t="s">
        <v>14</v>
      </c>
      <c r="G368" s="24"/>
      <c r="H368" s="24"/>
      <c r="I368" s="44"/>
      <c r="J368" s="22" t="s">
        <v>249</v>
      </c>
      <c r="K368" s="30" t="str">
        <f>HYPERLINK("https://www.youtube.com/watch?v=II_tbUdqpVo","CHB")</f>
        <v>CHB</v>
      </c>
      <c r="L368" s="24"/>
      <c r="M368" s="44"/>
      <c r="N368" s="22"/>
      <c r="O368" s="24"/>
      <c r="P368" s="24"/>
      <c r="Q368" s="44"/>
      <c r="R368" s="22"/>
      <c r="S368" s="24"/>
      <c r="T368" s="24"/>
      <c r="U368" s="44"/>
      <c r="V368" s="22"/>
      <c r="W368" s="44"/>
      <c r="X368" s="22"/>
      <c r="Y368" s="24"/>
      <c r="Z368" s="24"/>
      <c r="AA368" s="44"/>
      <c r="AB368" s="22"/>
      <c r="AC368" s="24"/>
      <c r="AD368" s="24"/>
      <c r="AE368" s="24"/>
    </row>
    <row r="369">
      <c r="B369" s="18" t="s">
        <v>2391</v>
      </c>
      <c r="C369" s="70" t="s">
        <v>2392</v>
      </c>
      <c r="E369" s="44"/>
      <c r="F369" s="22" t="s">
        <v>14</v>
      </c>
      <c r="G369" s="24"/>
      <c r="H369" s="24"/>
      <c r="I369" s="44"/>
      <c r="J369" s="22" t="s">
        <v>212</v>
      </c>
      <c r="K369" s="24"/>
      <c r="L369" s="24"/>
      <c r="M369" s="44"/>
      <c r="N369" s="22"/>
      <c r="O369" s="24"/>
      <c r="P369" s="24"/>
      <c r="Q369" s="44"/>
      <c r="R369" s="22"/>
      <c r="S369" s="24"/>
      <c r="T369" s="24"/>
      <c r="U369" s="44"/>
      <c r="V369" s="22"/>
      <c r="W369" s="44"/>
      <c r="X369" s="22"/>
      <c r="Y369" s="24"/>
      <c r="Z369" s="24"/>
      <c r="AA369" s="44"/>
      <c r="AB369" s="22"/>
      <c r="AC369" s="24"/>
      <c r="AD369" s="24"/>
      <c r="AE369" s="24"/>
    </row>
    <row r="370">
      <c r="B370" s="18" t="s">
        <v>2395</v>
      </c>
      <c r="C370" s="70" t="s">
        <v>2397</v>
      </c>
      <c r="E370" s="44"/>
      <c r="F370" s="22" t="s">
        <v>14</v>
      </c>
      <c r="G370" s="24"/>
      <c r="H370" s="24"/>
      <c r="I370" s="44"/>
      <c r="J370" s="22" t="s">
        <v>335</v>
      </c>
      <c r="K370" s="24"/>
      <c r="L370" s="24"/>
      <c r="M370" s="44"/>
      <c r="N370" s="22"/>
      <c r="O370" s="24"/>
      <c r="P370" s="24"/>
      <c r="Q370" s="44"/>
      <c r="R370" s="22"/>
      <c r="S370" s="24"/>
      <c r="T370" s="24"/>
      <c r="U370" s="44"/>
      <c r="V370" s="22"/>
      <c r="W370" s="44"/>
      <c r="X370" s="22"/>
      <c r="Y370" s="24"/>
      <c r="Z370" s="24"/>
      <c r="AA370" s="44"/>
      <c r="AB370" s="22"/>
      <c r="AC370" s="24"/>
      <c r="AD370" s="24"/>
      <c r="AE370" s="24"/>
    </row>
    <row r="371">
      <c r="B371" s="18" t="s">
        <v>2399</v>
      </c>
      <c r="C371" s="70" t="s">
        <v>2400</v>
      </c>
      <c r="E371" s="44"/>
      <c r="F371" s="22" t="s">
        <v>14</v>
      </c>
      <c r="G371" s="24"/>
      <c r="H371" s="24"/>
      <c r="I371" s="44"/>
      <c r="J371" s="22" t="s">
        <v>473</v>
      </c>
      <c r="K371" s="24"/>
      <c r="L371" s="24"/>
      <c r="M371" s="44"/>
      <c r="N371" s="22"/>
      <c r="O371" s="24"/>
      <c r="P371" s="24"/>
      <c r="Q371" s="44"/>
      <c r="R371" s="22"/>
      <c r="S371" s="24"/>
      <c r="T371" s="24"/>
      <c r="U371" s="44"/>
      <c r="V371" s="22"/>
      <c r="W371" s="44"/>
      <c r="X371" s="22"/>
      <c r="Y371" s="24"/>
      <c r="Z371" s="24"/>
      <c r="AA371" s="44"/>
      <c r="AB371" s="22"/>
      <c r="AC371" s="24"/>
      <c r="AD371" s="24"/>
      <c r="AE371" s="24"/>
    </row>
    <row r="372">
      <c r="B372" s="18" t="s">
        <v>2403</v>
      </c>
      <c r="C372" s="70" t="s">
        <v>2404</v>
      </c>
      <c r="E372" s="44"/>
      <c r="F372" s="22" t="s">
        <v>14</v>
      </c>
      <c r="G372" s="24"/>
      <c r="H372" s="24"/>
      <c r="I372" s="44"/>
      <c r="J372" s="22" t="s">
        <v>335</v>
      </c>
      <c r="K372" s="24"/>
      <c r="L372" s="24"/>
      <c r="M372" s="44"/>
      <c r="N372" s="22" t="s">
        <v>654</v>
      </c>
      <c r="O372" s="30" t="str">
        <f>HYPERLINK("https://www.youtube.com/watch?v=ZhNV6ffyc6g&amp;index=222&amp;t=0s&amp;list=PLbU6uWaIKemqNvTeRxK-Ay6PRg9iwCKVi","HIT")</f>
        <v>HIT</v>
      </c>
      <c r="P372" s="52"/>
      <c r="Q372" s="50"/>
      <c r="R372" s="22"/>
      <c r="S372" s="24"/>
      <c r="T372" s="24"/>
      <c r="U372" s="44"/>
      <c r="V372" s="22"/>
      <c r="W372" s="44"/>
      <c r="X372" s="22"/>
      <c r="Y372" s="24"/>
      <c r="Z372" s="24"/>
      <c r="AA372" s="44"/>
      <c r="AB372" s="22"/>
      <c r="AC372" s="24"/>
      <c r="AD372" s="24"/>
      <c r="AE372" s="24"/>
    </row>
    <row r="373">
      <c r="A373" s="41" t="s">
        <v>2410</v>
      </c>
      <c r="B373" s="18" t="s">
        <v>2411</v>
      </c>
      <c r="C373" s="70" t="s">
        <v>2412</v>
      </c>
      <c r="D373" s="22" t="s">
        <v>133</v>
      </c>
      <c r="E373" s="44"/>
      <c r="F373" s="22" t="s">
        <v>14</v>
      </c>
      <c r="G373" s="24"/>
      <c r="H373" s="24"/>
      <c r="I373" s="44"/>
      <c r="J373" s="22" t="s">
        <v>249</v>
      </c>
      <c r="K373" s="24"/>
      <c r="L373" s="24"/>
      <c r="M373" s="44"/>
      <c r="N373" s="22"/>
      <c r="O373" s="24"/>
      <c r="P373" s="24"/>
      <c r="Q373" s="44"/>
      <c r="R373" s="22"/>
      <c r="S373" s="24"/>
      <c r="T373" s="24"/>
      <c r="U373" s="44"/>
      <c r="V373" s="22"/>
      <c r="W373" s="44"/>
      <c r="X373" s="22"/>
      <c r="Y373" s="24"/>
      <c r="Z373" s="24"/>
      <c r="AA373" s="44"/>
      <c r="AB373" s="22"/>
      <c r="AC373" s="24"/>
      <c r="AD373" s="24"/>
      <c r="AE373" s="24"/>
    </row>
    <row r="374">
      <c r="B374" s="18" t="s">
        <v>2413</v>
      </c>
      <c r="C374" s="70" t="s">
        <v>2414</v>
      </c>
      <c r="E374" s="44"/>
      <c r="F374" s="22" t="s">
        <v>14</v>
      </c>
      <c r="G374" s="24"/>
      <c r="H374" s="24"/>
      <c r="I374" s="44"/>
      <c r="J374" s="22" t="s">
        <v>145</v>
      </c>
      <c r="K374" s="24"/>
      <c r="L374" s="24"/>
      <c r="M374" s="44"/>
      <c r="N374" s="22"/>
      <c r="O374" s="24"/>
      <c r="P374" s="24"/>
      <c r="Q374" s="44"/>
      <c r="R374" s="22"/>
      <c r="S374" s="24"/>
      <c r="T374" s="24"/>
      <c r="U374" s="44"/>
      <c r="V374" s="22"/>
      <c r="W374" s="44"/>
      <c r="X374" s="22"/>
      <c r="Y374" s="24"/>
      <c r="Z374" s="24"/>
      <c r="AA374" s="44"/>
      <c r="AB374" s="22"/>
      <c r="AC374" s="24"/>
      <c r="AD374" s="24"/>
      <c r="AE374" s="24"/>
    </row>
    <row r="375">
      <c r="B375" s="18" t="s">
        <v>2417</v>
      </c>
      <c r="C375" s="70" t="s">
        <v>2418</v>
      </c>
      <c r="E375" s="44"/>
      <c r="F375" s="22" t="s">
        <v>14</v>
      </c>
      <c r="G375" s="24"/>
      <c r="H375" s="24"/>
      <c r="I375" s="44"/>
      <c r="J375" s="22" t="s">
        <v>473</v>
      </c>
      <c r="K375" s="30" t="str">
        <f>HYPERLINK("https://www.youtube.com/watch?v=G23-W5UkS7I","HGB")</f>
        <v>HGB</v>
      </c>
      <c r="L375" s="24"/>
      <c r="M375" s="44"/>
      <c r="N375" s="22"/>
      <c r="O375" s="24"/>
      <c r="P375" s="24"/>
      <c r="Q375" s="44"/>
      <c r="R375" s="22"/>
      <c r="S375" s="24"/>
      <c r="T375" s="24"/>
      <c r="U375" s="44"/>
      <c r="V375" s="22"/>
      <c r="W375" s="44"/>
      <c r="X375" s="22"/>
      <c r="Y375" s="24"/>
      <c r="Z375" s="24"/>
      <c r="AA375" s="44"/>
      <c r="AB375" s="22"/>
      <c r="AC375" s="24"/>
      <c r="AD375" s="24"/>
      <c r="AE375" s="24"/>
    </row>
    <row r="376">
      <c r="B376" s="18" t="s">
        <v>2423</v>
      </c>
      <c r="C376" s="70" t="s">
        <v>2424</v>
      </c>
      <c r="E376" s="44"/>
      <c r="F376" s="22" t="s">
        <v>14</v>
      </c>
      <c r="G376" s="24"/>
      <c r="H376" s="24"/>
      <c r="I376" s="44"/>
      <c r="J376" s="22" t="s">
        <v>844</v>
      </c>
      <c r="K376" s="24"/>
      <c r="L376" s="24"/>
      <c r="M376" s="44"/>
      <c r="N376" s="22" t="s">
        <v>575</v>
      </c>
      <c r="O376" s="30" t="str">
        <f>HYPERLINK("https://www.youtube.com/watch?v=ZPeNA0Fpdks","XEL")</f>
        <v>XEL</v>
      </c>
      <c r="P376" s="24"/>
      <c r="Q376" s="44"/>
      <c r="R376" s="22"/>
      <c r="S376" s="24"/>
      <c r="T376" s="24"/>
      <c r="U376" s="44"/>
      <c r="V376" s="22"/>
      <c r="W376" s="44"/>
      <c r="X376" s="22"/>
      <c r="Y376" s="24"/>
      <c r="Z376" s="24"/>
      <c r="AA376" s="44"/>
      <c r="AB376" s="22"/>
      <c r="AC376" s="24"/>
      <c r="AD376" s="24"/>
      <c r="AE376" s="24"/>
    </row>
    <row r="377">
      <c r="B377" s="18" t="s">
        <v>2425</v>
      </c>
      <c r="C377" s="70" t="s">
        <v>2426</v>
      </c>
      <c r="E377" s="44"/>
      <c r="F377" s="22" t="s">
        <v>14</v>
      </c>
      <c r="G377" s="24"/>
      <c r="H377" s="24"/>
      <c r="I377" s="44"/>
      <c r="J377" s="22" t="s">
        <v>145</v>
      </c>
      <c r="K377" s="24"/>
      <c r="L377" s="24"/>
      <c r="M377" s="44"/>
      <c r="N377" s="22"/>
      <c r="O377" s="24"/>
      <c r="P377" s="24"/>
      <c r="Q377" s="44"/>
      <c r="R377" s="22"/>
      <c r="S377" s="24"/>
      <c r="T377" s="24"/>
      <c r="U377" s="44"/>
      <c r="V377" s="22"/>
      <c r="W377" s="44"/>
      <c r="X377" s="22"/>
      <c r="Y377" s="24"/>
      <c r="Z377" s="24"/>
      <c r="AA377" s="44"/>
      <c r="AB377" s="22"/>
      <c r="AC377" s="24"/>
      <c r="AD377" s="24"/>
      <c r="AE377" s="24"/>
    </row>
    <row r="378">
      <c r="A378" s="41" t="s">
        <v>2431</v>
      </c>
      <c r="B378" s="18" t="s">
        <v>2432</v>
      </c>
      <c r="C378" s="70" t="s">
        <v>2433</v>
      </c>
      <c r="D378" s="22" t="s">
        <v>133</v>
      </c>
      <c r="E378" s="44"/>
      <c r="F378" s="22" t="s">
        <v>14</v>
      </c>
      <c r="G378" s="24"/>
      <c r="H378" s="24"/>
      <c r="I378" s="44"/>
      <c r="J378" s="22" t="s">
        <v>650</v>
      </c>
      <c r="K378" s="24"/>
      <c r="L378" s="24"/>
      <c r="M378" s="44"/>
      <c r="N378" s="22"/>
      <c r="O378" s="24"/>
      <c r="P378" s="24"/>
      <c r="Q378" s="44"/>
      <c r="R378" s="22"/>
      <c r="S378" s="24"/>
      <c r="T378" s="24"/>
      <c r="U378" s="44"/>
      <c r="V378" s="22"/>
      <c r="W378" s="44"/>
      <c r="X378" s="22"/>
      <c r="Y378" s="24"/>
      <c r="Z378" s="24"/>
      <c r="AA378" s="44"/>
      <c r="AB378" s="22"/>
      <c r="AC378" s="24"/>
      <c r="AD378" s="24"/>
      <c r="AE378" s="24"/>
    </row>
    <row r="379">
      <c r="B379" s="18" t="s">
        <v>2434</v>
      </c>
      <c r="C379" s="70" t="s">
        <v>2435</v>
      </c>
      <c r="E379" s="44"/>
      <c r="F379" s="22" t="s">
        <v>14</v>
      </c>
      <c r="G379" s="24"/>
      <c r="H379" s="24"/>
      <c r="I379" s="44"/>
      <c r="J379" s="22" t="s">
        <v>249</v>
      </c>
      <c r="K379" s="24"/>
      <c r="L379" s="24"/>
      <c r="M379" s="44"/>
      <c r="N379" s="22"/>
      <c r="O379" s="24"/>
      <c r="P379" s="24"/>
      <c r="Q379" s="44"/>
      <c r="R379" s="22"/>
      <c r="S379" s="24"/>
      <c r="T379" s="24"/>
      <c r="U379" s="44"/>
      <c r="V379" s="22"/>
      <c r="W379" s="44"/>
      <c r="X379" s="22"/>
      <c r="Y379" s="24"/>
      <c r="Z379" s="24"/>
      <c r="AA379" s="44"/>
      <c r="AB379" s="22"/>
      <c r="AC379" s="24"/>
      <c r="AD379" s="24"/>
      <c r="AE379" s="24"/>
    </row>
    <row r="380">
      <c r="B380" s="18" t="s">
        <v>2438</v>
      </c>
      <c r="C380" s="70" t="s">
        <v>2439</v>
      </c>
      <c r="E380" s="44"/>
      <c r="F380" s="22" t="s">
        <v>14</v>
      </c>
      <c r="G380" s="24"/>
      <c r="H380" s="24"/>
      <c r="I380" s="44"/>
      <c r="J380" s="22" t="s">
        <v>145</v>
      </c>
      <c r="K380" s="30" t="str">
        <f>HYPERLINK("https://www.twitch.tv/videos/226397600","NIM")</f>
        <v>NIM</v>
      </c>
      <c r="L380" s="24"/>
      <c r="M380" s="50"/>
      <c r="N380" s="22"/>
      <c r="O380" s="24"/>
      <c r="P380" s="24"/>
      <c r="Q380" s="44"/>
      <c r="R380" s="22"/>
      <c r="S380" s="24"/>
      <c r="T380" s="24"/>
      <c r="U380" s="44"/>
      <c r="V380" s="22"/>
      <c r="W380" s="44"/>
      <c r="X380" s="22"/>
      <c r="Y380" s="24"/>
      <c r="Z380" s="24"/>
      <c r="AA380" s="44"/>
      <c r="AB380" s="22"/>
      <c r="AC380" s="24"/>
      <c r="AD380" s="24"/>
      <c r="AE380" s="24"/>
    </row>
    <row r="381">
      <c r="B381" s="18" t="s">
        <v>2446</v>
      </c>
      <c r="C381" s="70" t="s">
        <v>2447</v>
      </c>
      <c r="E381" s="44"/>
      <c r="F381" s="22" t="s">
        <v>14</v>
      </c>
      <c r="G381" s="24"/>
      <c r="H381" s="24"/>
      <c r="I381" s="44"/>
      <c r="J381" s="22" t="s">
        <v>145</v>
      </c>
      <c r="K381" s="30" t="str">
        <f>HYPERLINK("https://www.twitch.tv/videos/226398472","NIM")</f>
        <v>NIM</v>
      </c>
      <c r="L381" s="24"/>
      <c r="M381" s="50"/>
      <c r="N381" s="22"/>
      <c r="O381" s="24"/>
      <c r="P381" s="24"/>
      <c r="Q381" s="44"/>
      <c r="R381" s="22"/>
      <c r="S381" s="24"/>
      <c r="T381" s="24"/>
      <c r="U381" s="44"/>
      <c r="V381" s="22"/>
      <c r="W381" s="44"/>
      <c r="X381" s="22"/>
      <c r="Y381" s="24"/>
      <c r="Z381" s="24"/>
      <c r="AA381" s="44"/>
      <c r="AB381" s="22"/>
      <c r="AC381" s="24"/>
      <c r="AD381" s="24"/>
      <c r="AE381" s="24"/>
    </row>
    <row r="382">
      <c r="B382" s="18" t="s">
        <v>2452</v>
      </c>
      <c r="C382" s="70" t="s">
        <v>2453</v>
      </c>
      <c r="E382" s="44"/>
      <c r="F382" s="22" t="s">
        <v>14</v>
      </c>
      <c r="G382" s="24"/>
      <c r="H382" s="24"/>
      <c r="I382" s="44"/>
      <c r="J382" s="22" t="s">
        <v>212</v>
      </c>
      <c r="K382" s="24"/>
      <c r="L382" s="24"/>
      <c r="M382" s="44"/>
      <c r="N382" s="22"/>
      <c r="O382" s="24"/>
      <c r="P382" s="24"/>
      <c r="Q382" s="44"/>
      <c r="R382" s="22"/>
      <c r="S382" s="24"/>
      <c r="T382" s="24"/>
      <c r="U382" s="44"/>
      <c r="V382" s="22"/>
      <c r="W382" s="44"/>
      <c r="X382" s="22"/>
      <c r="Y382" s="24"/>
      <c r="Z382" s="24"/>
      <c r="AA382" s="44"/>
      <c r="AB382" s="22"/>
      <c r="AC382" s="24"/>
      <c r="AD382" s="24"/>
      <c r="AE382" s="24"/>
    </row>
    <row r="383">
      <c r="A383" s="41" t="s">
        <v>2454</v>
      </c>
      <c r="B383" s="18" t="s">
        <v>2455</v>
      </c>
      <c r="C383" s="70" t="s">
        <v>2456</v>
      </c>
      <c r="D383" s="22" t="s">
        <v>133</v>
      </c>
      <c r="E383" s="44"/>
      <c r="F383" s="22" t="s">
        <v>14</v>
      </c>
      <c r="G383" s="47" t="str">
        <f>HYPERLINK("https://www.youtube.com/watch?v=OtoOLAaJWw0","SYS")</f>
        <v>SYS</v>
      </c>
      <c r="H383" s="24"/>
      <c r="I383" s="44"/>
      <c r="J383" s="22" t="s">
        <v>212</v>
      </c>
      <c r="K383" s="24"/>
      <c r="L383" s="24"/>
      <c r="M383" s="44"/>
      <c r="N383" s="22" t="s">
        <v>318</v>
      </c>
      <c r="O383" s="24"/>
      <c r="P383" s="24"/>
      <c r="Q383" s="44"/>
      <c r="R383" s="22" t="s">
        <v>345</v>
      </c>
      <c r="S383" s="24"/>
      <c r="T383" s="24"/>
      <c r="U383" s="44"/>
      <c r="V383" s="22"/>
      <c r="W383" s="44"/>
      <c r="X383" s="22"/>
      <c r="Y383" s="24"/>
      <c r="Z383" s="24"/>
      <c r="AA383" s="44"/>
      <c r="AB383" s="22"/>
      <c r="AC383" s="24"/>
      <c r="AD383" s="24"/>
      <c r="AE383" s="24"/>
    </row>
    <row r="384">
      <c r="B384" s="18" t="s">
        <v>2461</v>
      </c>
      <c r="C384" s="70" t="s">
        <v>2462</v>
      </c>
      <c r="E384" s="44"/>
      <c r="F384" s="22" t="s">
        <v>14</v>
      </c>
      <c r="G384" s="30" t="str">
        <f>HYPERLINK("https://youtu.be/OtoOLAaJWw0?t=21s","SYS")</f>
        <v>SYS</v>
      </c>
      <c r="H384" s="24"/>
      <c r="I384" s="44"/>
      <c r="J384" s="22" t="s">
        <v>212</v>
      </c>
      <c r="K384" s="24"/>
      <c r="L384" s="24"/>
      <c r="M384" s="44"/>
      <c r="N384" s="22"/>
      <c r="O384" s="24"/>
      <c r="P384" s="24"/>
      <c r="Q384" s="44"/>
      <c r="R384" s="22"/>
      <c r="S384" s="24"/>
      <c r="T384" s="24"/>
      <c r="U384" s="44"/>
      <c r="V384" s="22"/>
      <c r="W384" s="44"/>
      <c r="X384" s="22"/>
      <c r="Y384" s="24"/>
      <c r="Z384" s="24"/>
      <c r="AA384" s="44"/>
      <c r="AB384" s="22"/>
      <c r="AC384" s="24"/>
      <c r="AD384" s="24"/>
      <c r="AE384" s="24"/>
    </row>
    <row r="385">
      <c r="B385" s="18" t="s">
        <v>2467</v>
      </c>
      <c r="C385" s="70" t="s">
        <v>2468</v>
      </c>
      <c r="E385" s="44"/>
      <c r="F385" s="22" t="s">
        <v>14</v>
      </c>
      <c r="G385" s="30" t="str">
        <f>HYPERLINK("https://youtu.be/OtoOLAaJWw0?t=1m10s","SYS")</f>
        <v>SYS</v>
      </c>
      <c r="H385" s="24"/>
      <c r="I385" s="44"/>
      <c r="J385" s="22" t="s">
        <v>145</v>
      </c>
      <c r="K385" s="24"/>
      <c r="L385" s="24"/>
      <c r="M385" s="44"/>
      <c r="N385" s="22"/>
      <c r="O385" s="24"/>
      <c r="P385" s="24"/>
      <c r="Q385" s="44"/>
      <c r="R385" s="22"/>
      <c r="S385" s="24"/>
      <c r="T385" s="24"/>
      <c r="U385" s="44"/>
      <c r="V385" s="22"/>
      <c r="W385" s="44"/>
      <c r="X385" s="22"/>
      <c r="Y385" s="24"/>
      <c r="Z385" s="24"/>
      <c r="AA385" s="44"/>
      <c r="AB385" s="22"/>
      <c r="AC385" s="24"/>
      <c r="AD385" s="24"/>
      <c r="AE385" s="24"/>
    </row>
    <row r="386">
      <c r="B386" s="18" t="s">
        <v>2473</v>
      </c>
      <c r="C386" s="70" t="s">
        <v>2474</v>
      </c>
      <c r="E386" s="44"/>
      <c r="F386" s="22" t="s">
        <v>14</v>
      </c>
      <c r="G386" s="30" t="str">
        <f>HYPERLINK("https://youtu.be/OtoOLAaJWw0?t=1m24s","SYS")</f>
        <v>SYS</v>
      </c>
      <c r="H386" s="24"/>
      <c r="I386" s="44"/>
      <c r="J386" s="22" t="s">
        <v>145</v>
      </c>
      <c r="K386" s="30" t="str">
        <f>HYPERLINK("https://www.youtube.com/watch?v=nTOxHG08Bb4","SUN")</f>
        <v>SUN</v>
      </c>
      <c r="L386" s="24"/>
      <c r="M386" s="44"/>
      <c r="N386" s="22"/>
      <c r="O386" s="24"/>
      <c r="P386" s="24"/>
      <c r="Q386" s="44"/>
      <c r="R386" s="22"/>
      <c r="S386" s="24"/>
      <c r="T386" s="24"/>
      <c r="U386" s="44"/>
      <c r="V386" s="22"/>
      <c r="W386" s="44"/>
      <c r="X386" s="22"/>
      <c r="Y386" s="24"/>
      <c r="Z386" s="24"/>
      <c r="AA386" s="44"/>
      <c r="AB386" s="22"/>
      <c r="AC386" s="24"/>
      <c r="AD386" s="24"/>
      <c r="AE386" s="24"/>
    </row>
    <row r="387">
      <c r="B387" s="18" t="s">
        <v>2484</v>
      </c>
      <c r="C387" s="70" t="s">
        <v>2485</v>
      </c>
      <c r="E387" s="44"/>
      <c r="F387" s="22" t="s">
        <v>14</v>
      </c>
      <c r="G387" s="30" t="str">
        <f>HYPERLINK("https://youtu.be/OtoOLAaJWw0?t=2m15s","SYS")</f>
        <v>SYS</v>
      </c>
      <c r="H387" s="24"/>
      <c r="I387" s="44"/>
      <c r="J387" s="22" t="s">
        <v>2486</v>
      </c>
      <c r="K387" s="24"/>
      <c r="L387" s="24"/>
      <c r="M387" s="44"/>
      <c r="N387" s="22" t="s">
        <v>438</v>
      </c>
      <c r="O387" s="24"/>
      <c r="P387" s="24"/>
      <c r="Q387" s="44"/>
      <c r="R387" s="22" t="s">
        <v>411</v>
      </c>
      <c r="S387" s="24"/>
      <c r="T387" s="24"/>
      <c r="U387" s="44"/>
      <c r="V387" s="22" t="s">
        <v>2488</v>
      </c>
      <c r="W387" s="71" t="str">
        <f>HYPERLINK("https://www.twitch.tv/videos/226396307","NIM")</f>
        <v>NIM</v>
      </c>
      <c r="X387" s="22"/>
      <c r="Y387" s="24"/>
      <c r="Z387" s="24"/>
      <c r="AA387" s="44"/>
      <c r="AB387" s="22"/>
      <c r="AC387" s="24"/>
      <c r="AD387" s="24"/>
      <c r="AE387" s="24"/>
    </row>
    <row r="388">
      <c r="A388" s="41" t="s">
        <v>2494</v>
      </c>
      <c r="B388" s="18" t="s">
        <v>2495</v>
      </c>
      <c r="C388" s="70" t="s">
        <v>2496</v>
      </c>
      <c r="D388" s="22" t="s">
        <v>133</v>
      </c>
      <c r="E388" s="44"/>
      <c r="F388" s="22" t="s">
        <v>14</v>
      </c>
      <c r="G388" s="24"/>
      <c r="H388" s="24"/>
      <c r="I388" s="44"/>
      <c r="J388" s="22" t="s">
        <v>145</v>
      </c>
      <c r="K388" s="30" t="str">
        <f>HYPERLINK("https://www.youtube.com/watch?v=Mac4f8YyXNk","CHB")</f>
        <v>CHB</v>
      </c>
      <c r="L388" s="24"/>
      <c r="M388" s="44"/>
      <c r="N388" s="22"/>
      <c r="O388" s="24"/>
      <c r="P388" s="24"/>
      <c r="Q388" s="44"/>
      <c r="R388" s="22"/>
      <c r="S388" s="24"/>
      <c r="T388" s="24"/>
      <c r="U388" s="44"/>
      <c r="V388" s="22"/>
      <c r="W388" s="44"/>
      <c r="X388" s="22"/>
      <c r="Y388" s="24"/>
      <c r="Z388" s="24"/>
      <c r="AA388" s="44"/>
      <c r="AB388" s="22"/>
      <c r="AC388" s="24"/>
      <c r="AD388" s="24"/>
      <c r="AE388" s="24"/>
    </row>
    <row r="389">
      <c r="B389" s="18" t="s">
        <v>2503</v>
      </c>
      <c r="C389" s="70" t="s">
        <v>2504</v>
      </c>
      <c r="E389" s="44"/>
      <c r="F389" s="22" t="s">
        <v>14</v>
      </c>
      <c r="G389" s="24"/>
      <c r="H389" s="24"/>
      <c r="I389" s="44"/>
      <c r="J389" s="22" t="s">
        <v>364</v>
      </c>
      <c r="K389" s="30" t="str">
        <f>HYPERLINK("https://www.twitch.tv/videos/226394302","NIM")</f>
        <v>NIM</v>
      </c>
      <c r="L389" s="24"/>
      <c r="M389" s="50"/>
      <c r="N389" s="22"/>
      <c r="O389" s="24"/>
      <c r="P389" s="24"/>
      <c r="Q389" s="44"/>
      <c r="R389" s="22"/>
      <c r="S389" s="24"/>
      <c r="T389" s="24"/>
      <c r="U389" s="44"/>
      <c r="V389" s="22"/>
      <c r="W389" s="44"/>
      <c r="X389" s="22"/>
      <c r="Y389" s="24"/>
      <c r="Z389" s="24"/>
      <c r="AA389" s="44"/>
      <c r="AB389" s="22"/>
      <c r="AC389" s="24"/>
      <c r="AD389" s="24"/>
      <c r="AE389" s="24"/>
    </row>
    <row r="390">
      <c r="B390" s="18" t="s">
        <v>2509</v>
      </c>
      <c r="C390" s="70" t="s">
        <v>2510</v>
      </c>
      <c r="E390" s="44"/>
      <c r="F390" s="22" t="s">
        <v>14</v>
      </c>
      <c r="G390" s="24"/>
      <c r="H390" s="24"/>
      <c r="I390" s="44"/>
      <c r="J390" s="22" t="s">
        <v>325</v>
      </c>
      <c r="K390" s="24"/>
      <c r="L390" s="24"/>
      <c r="M390" s="44"/>
      <c r="N390" s="22" t="s">
        <v>348</v>
      </c>
      <c r="O390" s="24"/>
      <c r="P390" s="24"/>
      <c r="Q390" s="44"/>
      <c r="R390" s="22"/>
      <c r="S390" s="24"/>
      <c r="T390" s="24"/>
      <c r="U390" s="44"/>
      <c r="V390" s="22"/>
      <c r="W390" s="44"/>
      <c r="X390" s="22"/>
      <c r="Y390" s="24"/>
      <c r="Z390" s="24"/>
      <c r="AA390" s="44"/>
      <c r="AB390" s="22"/>
      <c r="AC390" s="24"/>
      <c r="AD390" s="24"/>
      <c r="AE390" s="24"/>
    </row>
    <row r="391">
      <c r="B391" s="18" t="s">
        <v>2511</v>
      </c>
      <c r="C391" s="70" t="s">
        <v>2512</v>
      </c>
      <c r="E391" s="44"/>
      <c r="F391" s="22" t="s">
        <v>14</v>
      </c>
      <c r="G391" s="24"/>
      <c r="H391" s="24"/>
      <c r="I391" s="44"/>
      <c r="J391" s="22" t="s">
        <v>249</v>
      </c>
      <c r="K391" s="30" t="str">
        <f>HYPERLINK("https://www.twitch.tv/videos/226395311","NIM")</f>
        <v>NIM</v>
      </c>
      <c r="L391" s="24"/>
      <c r="M391" s="50"/>
      <c r="N391" s="22"/>
      <c r="O391" s="24"/>
      <c r="P391" s="24"/>
      <c r="Q391" s="44"/>
      <c r="R391" s="22"/>
      <c r="S391" s="24"/>
      <c r="T391" s="24"/>
      <c r="U391" s="44"/>
      <c r="V391" s="22"/>
      <c r="W391" s="44"/>
      <c r="X391" s="22"/>
      <c r="Y391" s="24"/>
      <c r="Z391" s="24"/>
      <c r="AA391" s="44"/>
      <c r="AB391" s="22"/>
      <c r="AC391" s="24"/>
      <c r="AD391" s="24"/>
      <c r="AE391" s="24"/>
    </row>
    <row r="392">
      <c r="B392" s="18" t="s">
        <v>2519</v>
      </c>
      <c r="C392" s="70" t="s">
        <v>2520</v>
      </c>
      <c r="E392" s="44"/>
      <c r="F392" s="22" t="s">
        <v>14</v>
      </c>
      <c r="G392" s="30" t="str">
        <f>HYPERLINK("https://www.youtube.com/watch?v=EurKbqCfHW0&amp;t=0s&amp;list=PLbU6uWaIKemqNvTeRxK-Ay6PRg9iwCKVi&amp;index=76","HIT")</f>
        <v>HIT</v>
      </c>
      <c r="H392" s="52"/>
      <c r="I392" s="50"/>
      <c r="J392" s="22" t="s">
        <v>627</v>
      </c>
      <c r="K392" s="30" t="str">
        <f>HYPERLINK("https://www.youtube.com/watch?v=Zk0g2PEH0BM&amp;index=319&amp;list=PLbU6uWaIKemqNvTeRxK-Ay6PRg9iwCKVi&amp;t=0s","HIT")</f>
        <v>HIT</v>
      </c>
      <c r="L392" s="52"/>
      <c r="M392" s="50"/>
      <c r="N392" s="22" t="s">
        <v>318</v>
      </c>
      <c r="O392" s="24"/>
      <c r="P392" s="24"/>
      <c r="Q392" s="44"/>
      <c r="R392" s="22"/>
      <c r="S392" s="24"/>
      <c r="T392" s="24"/>
      <c r="U392" s="44"/>
      <c r="V392" s="22"/>
      <c r="W392" s="44"/>
      <c r="X392" s="22"/>
      <c r="Y392" s="24"/>
      <c r="Z392" s="24"/>
      <c r="AA392" s="44"/>
      <c r="AB392" s="22"/>
      <c r="AC392" s="24"/>
      <c r="AD392" s="24"/>
      <c r="AE392" s="24"/>
    </row>
    <row r="393">
      <c r="A393" s="41" t="s">
        <v>2527</v>
      </c>
      <c r="B393" s="18" t="s">
        <v>2530</v>
      </c>
      <c r="C393" s="70" t="s">
        <v>2531</v>
      </c>
      <c r="D393" s="22" t="s">
        <v>133</v>
      </c>
      <c r="E393" s="44"/>
      <c r="F393" s="22" t="s">
        <v>14</v>
      </c>
      <c r="G393" s="24"/>
      <c r="H393" s="24"/>
      <c r="I393" s="44"/>
      <c r="J393" s="22" t="s">
        <v>145</v>
      </c>
      <c r="K393" s="30" t="str">
        <f>HYPERLINK("https://www.twitch.tv/videos/226396307","NIM")</f>
        <v>NIM</v>
      </c>
      <c r="L393" s="24"/>
      <c r="M393" s="50"/>
      <c r="N393" s="22"/>
      <c r="O393" s="24"/>
      <c r="P393" s="24"/>
      <c r="Q393" s="44"/>
      <c r="R393" s="22"/>
      <c r="S393" s="24"/>
      <c r="T393" s="24"/>
      <c r="U393" s="44"/>
      <c r="V393" s="22"/>
      <c r="W393" s="44"/>
      <c r="X393" s="22"/>
      <c r="Y393" s="24"/>
      <c r="Z393" s="24"/>
      <c r="AA393" s="44"/>
      <c r="AB393" s="22"/>
      <c r="AC393" s="24"/>
      <c r="AD393" s="24"/>
      <c r="AE393" s="24"/>
    </row>
    <row r="394">
      <c r="B394" s="18" t="s">
        <v>2534</v>
      </c>
      <c r="C394" s="70" t="s">
        <v>2535</v>
      </c>
      <c r="E394" s="44"/>
      <c r="F394" s="22" t="s">
        <v>14</v>
      </c>
      <c r="G394" s="24"/>
      <c r="H394" s="24"/>
      <c r="I394" s="44"/>
      <c r="J394" s="22" t="s">
        <v>145</v>
      </c>
      <c r="K394" s="24"/>
      <c r="L394" s="24"/>
      <c r="M394" s="44"/>
      <c r="N394" s="22"/>
      <c r="O394" s="24"/>
      <c r="P394" s="24"/>
      <c r="Q394" s="44"/>
      <c r="R394" s="22"/>
      <c r="S394" s="24"/>
      <c r="T394" s="24"/>
      <c r="U394" s="44"/>
      <c r="V394" s="22"/>
      <c r="W394" s="44"/>
      <c r="X394" s="22"/>
      <c r="Y394" s="24"/>
      <c r="Z394" s="24"/>
      <c r="AA394" s="44"/>
      <c r="AB394" s="22"/>
      <c r="AC394" s="24"/>
      <c r="AD394" s="24"/>
      <c r="AE394" s="24"/>
    </row>
    <row r="395">
      <c r="B395" s="18" t="s">
        <v>2538</v>
      </c>
      <c r="C395" s="70" t="s">
        <v>2539</v>
      </c>
      <c r="E395" s="44"/>
      <c r="F395" s="22" t="s">
        <v>14</v>
      </c>
      <c r="G395" s="24"/>
      <c r="H395" s="24"/>
      <c r="I395" s="44"/>
      <c r="J395" s="22" t="s">
        <v>145</v>
      </c>
      <c r="K395" s="24"/>
      <c r="L395" s="24"/>
      <c r="M395" s="44"/>
      <c r="N395" s="22"/>
      <c r="O395" s="24"/>
      <c r="P395" s="24"/>
      <c r="Q395" s="44"/>
      <c r="R395" s="22"/>
      <c r="S395" s="24"/>
      <c r="T395" s="24"/>
      <c r="U395" s="44"/>
      <c r="V395" s="22"/>
      <c r="W395" s="44"/>
      <c r="X395" s="22"/>
      <c r="Y395" s="24"/>
      <c r="Z395" s="24"/>
      <c r="AA395" s="44"/>
      <c r="AB395" s="22"/>
      <c r="AC395" s="24"/>
      <c r="AD395" s="24"/>
      <c r="AE395" s="24"/>
    </row>
    <row r="396">
      <c r="B396" s="18" t="s">
        <v>2544</v>
      </c>
      <c r="C396" s="70" t="s">
        <v>2545</v>
      </c>
      <c r="E396" s="44"/>
      <c r="F396" s="22" t="s">
        <v>14</v>
      </c>
      <c r="G396" s="24"/>
      <c r="H396" s="24"/>
      <c r="I396" s="44"/>
      <c r="J396" s="22" t="s">
        <v>145</v>
      </c>
      <c r="K396" s="24"/>
      <c r="L396" s="24"/>
      <c r="M396" s="44"/>
      <c r="N396" s="22" t="s">
        <v>319</v>
      </c>
      <c r="O396" s="24"/>
      <c r="P396" s="24"/>
      <c r="Q396" s="44"/>
      <c r="R396" s="22"/>
      <c r="S396" s="24"/>
      <c r="T396" s="24"/>
      <c r="U396" s="44"/>
      <c r="V396" s="22"/>
      <c r="W396" s="44"/>
      <c r="X396" s="22"/>
      <c r="Y396" s="24"/>
      <c r="Z396" s="24"/>
      <c r="AA396" s="44"/>
      <c r="AB396" s="22"/>
      <c r="AC396" s="24"/>
      <c r="AD396" s="24"/>
      <c r="AE396" s="24"/>
    </row>
    <row r="397">
      <c r="B397" s="18" t="s">
        <v>2548</v>
      </c>
      <c r="C397" s="70" t="s">
        <v>2549</v>
      </c>
      <c r="E397" s="44"/>
      <c r="F397" s="22" t="s">
        <v>14</v>
      </c>
      <c r="G397" s="24"/>
      <c r="H397" s="24"/>
      <c r="I397" s="44"/>
      <c r="J397" s="22" t="s">
        <v>473</v>
      </c>
      <c r="K397" s="24"/>
      <c r="L397" s="24"/>
      <c r="M397" s="44"/>
      <c r="N397" s="22" t="s">
        <v>318</v>
      </c>
      <c r="O397" s="24"/>
      <c r="P397" s="24"/>
      <c r="Q397" s="44"/>
      <c r="R397" s="22" t="s">
        <v>411</v>
      </c>
      <c r="S397" s="24"/>
      <c r="T397" s="24"/>
      <c r="U397" s="44"/>
      <c r="V397" s="22"/>
      <c r="W397" s="44"/>
      <c r="X397" s="22"/>
      <c r="Y397" s="24"/>
      <c r="Z397" s="24"/>
      <c r="AA397" s="44"/>
      <c r="AB397" s="22"/>
      <c r="AC397" s="24"/>
      <c r="AD397" s="24"/>
      <c r="AE397" s="24"/>
    </row>
    <row r="398">
      <c r="A398" s="41" t="s">
        <v>2554</v>
      </c>
      <c r="B398" s="18" t="s">
        <v>2555</v>
      </c>
      <c r="C398" s="70" t="s">
        <v>2556</v>
      </c>
      <c r="D398" s="22" t="s">
        <v>133</v>
      </c>
      <c r="E398" s="44"/>
      <c r="F398" s="22" t="s">
        <v>14</v>
      </c>
      <c r="G398" s="24"/>
      <c r="H398" s="24"/>
      <c r="I398" s="44"/>
      <c r="J398" s="22" t="s">
        <v>249</v>
      </c>
      <c r="K398" s="24"/>
      <c r="L398" s="24"/>
      <c r="M398" s="44"/>
      <c r="N398" s="22"/>
      <c r="O398" s="24"/>
      <c r="P398" s="24"/>
      <c r="Q398" s="44"/>
      <c r="R398" s="22"/>
      <c r="S398" s="24"/>
      <c r="T398" s="24"/>
      <c r="U398" s="44"/>
      <c r="V398" s="22"/>
      <c r="W398" s="44"/>
      <c r="X398" s="22"/>
      <c r="Y398" s="24"/>
      <c r="Z398" s="24"/>
      <c r="AA398" s="44"/>
      <c r="AB398" s="22"/>
      <c r="AC398" s="24"/>
      <c r="AD398" s="24"/>
      <c r="AE398" s="24"/>
    </row>
    <row r="399">
      <c r="B399" s="18" t="s">
        <v>2557</v>
      </c>
      <c r="C399" s="70" t="s">
        <v>2558</v>
      </c>
      <c r="E399" s="44"/>
      <c r="F399" s="22" t="s">
        <v>14</v>
      </c>
      <c r="G399" s="24"/>
      <c r="H399" s="24"/>
      <c r="I399" s="44"/>
      <c r="J399" s="22" t="s">
        <v>212</v>
      </c>
      <c r="K399" s="24"/>
      <c r="L399" s="24"/>
      <c r="M399" s="44"/>
      <c r="N399" s="22"/>
      <c r="O399" s="24"/>
      <c r="P399" s="24"/>
      <c r="Q399" s="44"/>
      <c r="R399" s="22"/>
      <c r="S399" s="24"/>
      <c r="T399" s="24"/>
      <c r="U399" s="44"/>
      <c r="V399" s="22"/>
      <c r="W399" s="44"/>
      <c r="X399" s="22"/>
      <c r="Y399" s="24"/>
      <c r="Z399" s="24"/>
      <c r="AA399" s="44"/>
      <c r="AB399" s="22"/>
      <c r="AC399" s="24"/>
      <c r="AD399" s="24"/>
      <c r="AE399" s="24"/>
    </row>
    <row r="400">
      <c r="B400" s="18" t="s">
        <v>2561</v>
      </c>
      <c r="C400" s="70" t="s">
        <v>2562</v>
      </c>
      <c r="E400" s="44"/>
      <c r="F400" s="22" t="s">
        <v>14</v>
      </c>
      <c r="G400" s="24"/>
      <c r="H400" s="24"/>
      <c r="I400" s="44"/>
      <c r="J400" s="22" t="s">
        <v>145</v>
      </c>
      <c r="K400" s="24"/>
      <c r="L400" s="24"/>
      <c r="M400" s="44"/>
      <c r="N400" s="22"/>
      <c r="O400" s="24"/>
      <c r="P400" s="24"/>
      <c r="Q400" s="44"/>
      <c r="R400" s="22"/>
      <c r="S400" s="24"/>
      <c r="T400" s="24"/>
      <c r="U400" s="44"/>
      <c r="V400" s="22"/>
      <c r="W400" s="44"/>
      <c r="X400" s="22"/>
      <c r="Y400" s="24"/>
      <c r="Z400" s="24"/>
      <c r="AA400" s="44"/>
      <c r="AB400" s="22"/>
      <c r="AC400" s="24"/>
      <c r="AD400" s="24"/>
      <c r="AE400" s="24"/>
    </row>
    <row r="401">
      <c r="B401" s="18" t="s">
        <v>2563</v>
      </c>
      <c r="C401" s="70" t="s">
        <v>2564</v>
      </c>
      <c r="E401" s="44"/>
      <c r="F401" s="22" t="s">
        <v>14</v>
      </c>
      <c r="G401" s="24"/>
      <c r="H401" s="24"/>
      <c r="I401" s="44"/>
      <c r="J401" s="22" t="s">
        <v>335</v>
      </c>
      <c r="K401" s="24"/>
      <c r="L401" s="24"/>
      <c r="M401" s="44"/>
      <c r="N401" s="22" t="s">
        <v>348</v>
      </c>
      <c r="O401" s="24"/>
      <c r="P401" s="24"/>
      <c r="Q401" s="44"/>
      <c r="R401" s="22"/>
      <c r="S401" s="24"/>
      <c r="T401" s="24"/>
      <c r="U401" s="44"/>
      <c r="V401" s="22"/>
      <c r="W401" s="44"/>
      <c r="X401" s="22"/>
      <c r="Y401" s="24"/>
      <c r="Z401" s="24"/>
      <c r="AA401" s="44"/>
      <c r="AB401" s="22"/>
      <c r="AC401" s="24"/>
      <c r="AD401" s="24"/>
      <c r="AE401" s="24"/>
    </row>
    <row r="402">
      <c r="B402" s="18" t="s">
        <v>2565</v>
      </c>
      <c r="C402" s="70" t="s">
        <v>2566</v>
      </c>
      <c r="E402" s="44"/>
      <c r="F402" s="22" t="s">
        <v>14</v>
      </c>
      <c r="G402" s="30" t="str">
        <f>HYPERLINK("https://www.youtube.com/watch?v=ySKs2tkySj4&amp;t=0s&amp;list=PLbU6uWaIKemqNvTeRxK-Ay6PRg9iwCKVi&amp;index=65","HIT")</f>
        <v>HIT</v>
      </c>
      <c r="H402" s="52"/>
      <c r="I402" s="50"/>
      <c r="J402" s="22" t="s">
        <v>145</v>
      </c>
      <c r="K402" s="30" t="str">
        <f>HYPERLINK("https://www.youtube.com/watch?v=qrfeOGCYhBM&amp;index=270&amp;list=PLbU6uWaIKemqNvTeRxK-Ay6PRg9iwCKVi&amp;t=0s","HIT")</f>
        <v>HIT</v>
      </c>
      <c r="L402" s="30" t="str">
        <f>HYPERLINK("https://www.youtube.com/watch?v=3q47xbi7SpI","ABA")</f>
        <v>ABA</v>
      </c>
      <c r="M402" s="50"/>
      <c r="N402" s="22"/>
      <c r="O402" s="24"/>
      <c r="P402" s="24"/>
      <c r="Q402" s="44"/>
      <c r="R402" s="22"/>
      <c r="S402" s="24"/>
      <c r="T402" s="24"/>
      <c r="U402" s="44"/>
      <c r="V402" s="22"/>
      <c r="W402" s="44"/>
      <c r="X402" s="22"/>
      <c r="Y402" s="24"/>
      <c r="Z402" s="24"/>
      <c r="AA402" s="44"/>
      <c r="AB402" s="22"/>
      <c r="AC402" s="24"/>
      <c r="AD402" s="24"/>
      <c r="AE402" s="24"/>
    </row>
    <row r="403">
      <c r="A403" s="41" t="s">
        <v>2569</v>
      </c>
      <c r="B403" s="18" t="s">
        <v>2570</v>
      </c>
      <c r="C403" s="70" t="s">
        <v>2571</v>
      </c>
      <c r="D403" s="22" t="s">
        <v>133</v>
      </c>
      <c r="E403" s="44"/>
      <c r="F403" s="22" t="s">
        <v>14</v>
      </c>
      <c r="G403" s="24"/>
      <c r="H403" s="24"/>
      <c r="I403" s="44"/>
      <c r="J403" s="22" t="s">
        <v>145</v>
      </c>
      <c r="K403" s="24"/>
      <c r="L403" s="24"/>
      <c r="M403" s="44"/>
      <c r="N403" s="22"/>
      <c r="O403" s="24"/>
      <c r="P403" s="24"/>
      <c r="Q403" s="44"/>
      <c r="R403" s="22"/>
      <c r="S403" s="24"/>
      <c r="T403" s="24"/>
      <c r="U403" s="44"/>
      <c r="V403" s="22"/>
      <c r="W403" s="44"/>
      <c r="X403" s="22"/>
      <c r="Y403" s="24"/>
      <c r="Z403" s="24"/>
      <c r="AA403" s="44"/>
      <c r="AB403" s="22"/>
      <c r="AC403" s="24"/>
      <c r="AD403" s="24"/>
      <c r="AE403" s="24"/>
    </row>
    <row r="404">
      <c r="B404" s="18" t="s">
        <v>2572</v>
      </c>
      <c r="C404" s="70" t="s">
        <v>2573</v>
      </c>
      <c r="E404" s="44"/>
      <c r="F404" s="22" t="s">
        <v>14</v>
      </c>
      <c r="G404" s="24"/>
      <c r="H404" s="24"/>
      <c r="I404" s="44"/>
      <c r="J404" s="22" t="s">
        <v>212</v>
      </c>
      <c r="K404" s="24"/>
      <c r="L404" s="24"/>
      <c r="M404" s="44"/>
      <c r="N404" s="22"/>
      <c r="O404" s="24"/>
      <c r="P404" s="24"/>
      <c r="Q404" s="44"/>
      <c r="R404" s="22"/>
      <c r="S404" s="24"/>
      <c r="T404" s="24"/>
      <c r="U404" s="44"/>
      <c r="V404" s="22"/>
      <c r="W404" s="44"/>
      <c r="X404" s="22"/>
      <c r="Y404" s="24"/>
      <c r="Z404" s="24"/>
      <c r="AA404" s="44"/>
      <c r="AB404" s="22"/>
      <c r="AC404" s="24"/>
      <c r="AD404" s="24"/>
      <c r="AE404" s="24"/>
    </row>
    <row r="405">
      <c r="B405" s="18" t="s">
        <v>2576</v>
      </c>
      <c r="C405" s="70" t="s">
        <v>2577</v>
      </c>
      <c r="E405" s="44"/>
      <c r="F405" s="22" t="s">
        <v>14</v>
      </c>
      <c r="G405" s="24"/>
      <c r="H405" s="24"/>
      <c r="I405" s="44"/>
      <c r="J405" s="22" t="s">
        <v>145</v>
      </c>
      <c r="K405" s="24"/>
      <c r="L405" s="24"/>
      <c r="M405" s="44"/>
      <c r="N405" s="22"/>
      <c r="O405" s="24"/>
      <c r="P405" s="24"/>
      <c r="Q405" s="44"/>
      <c r="R405" s="22"/>
      <c r="S405" s="24"/>
      <c r="T405" s="24"/>
      <c r="U405" s="44"/>
      <c r="V405" s="22"/>
      <c r="W405" s="44"/>
      <c r="X405" s="22"/>
      <c r="Y405" s="24"/>
      <c r="Z405" s="24"/>
      <c r="AA405" s="44"/>
      <c r="AB405" s="22"/>
      <c r="AC405" s="24"/>
      <c r="AD405" s="24"/>
      <c r="AE405" s="24"/>
    </row>
    <row r="406">
      <c r="B406" s="18" t="s">
        <v>2578</v>
      </c>
      <c r="C406" s="70" t="s">
        <v>2579</v>
      </c>
      <c r="E406" s="44"/>
      <c r="F406" s="22" t="s">
        <v>14</v>
      </c>
      <c r="G406" s="24"/>
      <c r="H406" s="24"/>
      <c r="I406" s="44"/>
      <c r="J406" s="22" t="s">
        <v>420</v>
      </c>
      <c r="K406" s="24"/>
      <c r="L406" s="24"/>
      <c r="M406" s="44"/>
      <c r="N406" s="22" t="s">
        <v>2580</v>
      </c>
      <c r="O406" s="24"/>
      <c r="P406" s="24"/>
      <c r="Q406" s="44"/>
      <c r="R406" s="22"/>
      <c r="S406" s="24"/>
      <c r="T406" s="24"/>
      <c r="U406" s="44"/>
      <c r="V406" s="22"/>
      <c r="W406" s="44"/>
      <c r="X406" s="22"/>
      <c r="Y406" s="24"/>
      <c r="Z406" s="24"/>
      <c r="AA406" s="44"/>
      <c r="AB406" s="22"/>
      <c r="AC406" s="24"/>
      <c r="AD406" s="24"/>
      <c r="AE406" s="24"/>
    </row>
    <row r="407">
      <c r="B407" s="18" t="s">
        <v>2583</v>
      </c>
      <c r="C407" s="70" t="s">
        <v>2584</v>
      </c>
      <c r="E407" s="44"/>
      <c r="F407" s="22" t="s">
        <v>14</v>
      </c>
      <c r="G407" s="24"/>
      <c r="H407" s="24"/>
      <c r="I407" s="44"/>
      <c r="J407" s="22" t="s">
        <v>844</v>
      </c>
      <c r="K407" s="24"/>
      <c r="L407" s="24"/>
      <c r="M407" s="44"/>
      <c r="N407" s="22" t="s">
        <v>726</v>
      </c>
      <c r="O407" s="30" t="str">
        <f>HYPERLINK("https://www.youtube.com/watch?v=IQ6A6rOgpR8","SUN")</f>
        <v>SUN</v>
      </c>
      <c r="P407" s="24"/>
      <c r="Q407" s="44"/>
      <c r="R407" s="22"/>
      <c r="S407" s="24"/>
      <c r="T407" s="24"/>
      <c r="U407" s="44"/>
      <c r="V407" s="22"/>
      <c r="W407" s="44"/>
      <c r="X407" s="22"/>
      <c r="Y407" s="24"/>
      <c r="Z407" s="24"/>
      <c r="AA407" s="44"/>
      <c r="AB407" s="22"/>
      <c r="AC407" s="24"/>
      <c r="AD407" s="24"/>
      <c r="AE407" s="24"/>
    </row>
    <row r="408">
      <c r="A408" s="41" t="s">
        <v>2589</v>
      </c>
      <c r="B408" s="18" t="s">
        <v>2590</v>
      </c>
      <c r="C408" s="70" t="s">
        <v>2591</v>
      </c>
      <c r="D408" s="22" t="s">
        <v>133</v>
      </c>
      <c r="E408" s="44"/>
      <c r="F408" s="22" t="s">
        <v>14</v>
      </c>
      <c r="G408" s="47" t="str">
        <f>HYPERLINK("https://www.youtube.com/watch?v=jmfAuA9V7V4","SYS")</f>
        <v>SYS</v>
      </c>
      <c r="H408" s="24"/>
      <c r="I408" s="44"/>
      <c r="J408" s="22" t="s">
        <v>423</v>
      </c>
      <c r="K408" s="30" t="str">
        <f>HYPERLINK("https://www.youtube.com/watch?v=UFsWKvPvWxY","HGB")</f>
        <v>HGB</v>
      </c>
      <c r="L408" s="24"/>
      <c r="M408" s="44"/>
      <c r="N408" s="22" t="s">
        <v>354</v>
      </c>
      <c r="O408" s="24"/>
      <c r="P408" s="24"/>
      <c r="Q408" s="44"/>
      <c r="R408" s="22"/>
      <c r="S408" s="24"/>
      <c r="T408" s="24"/>
      <c r="U408" s="44"/>
      <c r="V408" s="22"/>
      <c r="W408" s="44"/>
      <c r="X408" s="22"/>
      <c r="Y408" s="24"/>
      <c r="Z408" s="24"/>
      <c r="AA408" s="44"/>
      <c r="AB408" s="22"/>
      <c r="AC408" s="24"/>
      <c r="AD408" s="24"/>
      <c r="AE408" s="24"/>
    </row>
    <row r="409">
      <c r="B409" s="18" t="s">
        <v>2600</v>
      </c>
      <c r="C409" s="70" t="s">
        <v>2601</v>
      </c>
      <c r="E409" s="44"/>
      <c r="F409" s="22" t="s">
        <v>14</v>
      </c>
      <c r="G409" s="30" t="str">
        <f>HYPERLINK("https://youtu.be/jmfAuA9V7V4?t=24s","SYS")</f>
        <v>SYS</v>
      </c>
      <c r="H409" s="24"/>
      <c r="I409" s="44"/>
      <c r="J409" s="22" t="s">
        <v>145</v>
      </c>
      <c r="K409" s="24"/>
      <c r="L409" s="24"/>
      <c r="M409" s="44"/>
      <c r="N409" s="22"/>
      <c r="O409" s="24"/>
      <c r="P409" s="24"/>
      <c r="Q409" s="44"/>
      <c r="R409" s="22"/>
      <c r="S409" s="24"/>
      <c r="T409" s="24"/>
      <c r="U409" s="44"/>
      <c r="V409" s="22"/>
      <c r="W409" s="44"/>
      <c r="X409" s="22"/>
      <c r="Y409" s="24"/>
      <c r="Z409" s="24"/>
      <c r="AA409" s="44"/>
      <c r="AB409" s="22"/>
      <c r="AC409" s="24"/>
      <c r="AD409" s="24"/>
      <c r="AE409" s="24"/>
    </row>
    <row r="410">
      <c r="B410" s="18" t="s">
        <v>2605</v>
      </c>
      <c r="C410" s="70" t="s">
        <v>2606</v>
      </c>
      <c r="E410" s="44"/>
      <c r="F410" s="22" t="s">
        <v>14</v>
      </c>
      <c r="G410" s="30" t="str">
        <f>HYPERLINK("https://youtu.be/jmfAuA9V7V4?t=1m16s","SYS")</f>
        <v>SYS</v>
      </c>
      <c r="H410" s="24"/>
      <c r="I410" s="44"/>
      <c r="J410" s="22" t="s">
        <v>423</v>
      </c>
      <c r="K410" s="24"/>
      <c r="L410" s="24"/>
      <c r="M410" s="44"/>
      <c r="N410" s="22"/>
      <c r="O410" s="24"/>
      <c r="P410" s="24"/>
      <c r="Q410" s="44"/>
      <c r="R410" s="22"/>
      <c r="S410" s="24"/>
      <c r="T410" s="24"/>
      <c r="U410" s="44"/>
      <c r="V410" s="22"/>
      <c r="W410" s="44"/>
      <c r="X410" s="22"/>
      <c r="Y410" s="24"/>
      <c r="Z410" s="24"/>
      <c r="AA410" s="44"/>
      <c r="AB410" s="22"/>
      <c r="AC410" s="24"/>
      <c r="AD410" s="24"/>
      <c r="AE410" s="24"/>
    </row>
    <row r="411">
      <c r="B411" s="18" t="s">
        <v>2614</v>
      </c>
      <c r="C411" s="70" t="s">
        <v>2615</v>
      </c>
      <c r="E411" s="44"/>
      <c r="F411" s="22" t="s">
        <v>14</v>
      </c>
      <c r="G411" s="30" t="str">
        <f>HYPERLINK("https://youtu.be/jmfAuA9V7V4?t=2m15s","SYS")</f>
        <v>SYS</v>
      </c>
      <c r="H411" s="24"/>
      <c r="I411" s="44"/>
      <c r="J411" s="22" t="s">
        <v>627</v>
      </c>
      <c r="K411" s="24"/>
      <c r="L411" s="24"/>
      <c r="M411" s="44"/>
      <c r="N411" s="22"/>
      <c r="O411" s="24"/>
      <c r="P411" s="24"/>
      <c r="Q411" s="44"/>
      <c r="R411" s="22"/>
      <c r="S411" s="24"/>
      <c r="T411" s="24"/>
      <c r="U411" s="44"/>
      <c r="V411" s="22"/>
      <c r="W411" s="44"/>
      <c r="X411" s="22"/>
      <c r="Y411" s="24"/>
      <c r="Z411" s="24"/>
      <c r="AA411" s="44"/>
      <c r="AB411" s="22"/>
      <c r="AC411" s="24"/>
      <c r="AD411" s="24"/>
      <c r="AE411" s="24"/>
    </row>
    <row r="412">
      <c r="B412" s="18" t="s">
        <v>2618</v>
      </c>
      <c r="C412" s="70" t="s">
        <v>2619</v>
      </c>
      <c r="E412" s="44"/>
      <c r="F412" s="22" t="s">
        <v>14</v>
      </c>
      <c r="G412" s="30" t="str">
        <f>HYPERLINK("https://youtu.be/jmfAuA9V7V4?t=2m46s","SYS")</f>
        <v>SYS</v>
      </c>
      <c r="H412" s="24"/>
      <c r="I412" s="44"/>
      <c r="J412" s="22" t="s">
        <v>249</v>
      </c>
      <c r="K412" s="24"/>
      <c r="L412" s="24"/>
      <c r="M412" s="44"/>
      <c r="N412" s="22"/>
      <c r="O412" s="24"/>
      <c r="P412" s="24"/>
      <c r="Q412" s="44"/>
      <c r="R412" s="22"/>
      <c r="S412" s="24"/>
      <c r="T412" s="24"/>
      <c r="U412" s="44"/>
      <c r="V412" s="22"/>
      <c r="W412" s="44"/>
      <c r="X412" s="22"/>
      <c r="Y412" s="24"/>
      <c r="Z412" s="24"/>
      <c r="AA412" s="44"/>
      <c r="AB412" s="22"/>
      <c r="AC412" s="24"/>
      <c r="AD412" s="24"/>
      <c r="AE412" s="24"/>
    </row>
    <row r="413">
      <c r="A413" s="41" t="s">
        <v>2622</v>
      </c>
      <c r="B413" s="18" t="s">
        <v>2623</v>
      </c>
      <c r="C413" s="70" t="s">
        <v>2624</v>
      </c>
      <c r="D413" s="22" t="s">
        <v>133</v>
      </c>
      <c r="E413" s="44"/>
      <c r="F413" s="22" t="s">
        <v>14</v>
      </c>
      <c r="G413" s="24"/>
      <c r="H413" s="24"/>
      <c r="I413" s="44"/>
      <c r="J413" s="22" t="s">
        <v>145</v>
      </c>
      <c r="K413" s="30" t="str">
        <f>HYPERLINK("https://www.youtube.com/watch?v=qSZ4oJoB7-8","SUN")</f>
        <v>SUN</v>
      </c>
      <c r="L413" s="24"/>
      <c r="M413" s="44"/>
      <c r="N413" s="22"/>
      <c r="O413" s="24"/>
      <c r="P413" s="24"/>
      <c r="Q413" s="44"/>
      <c r="R413" s="22"/>
      <c r="S413" s="24"/>
      <c r="T413" s="24"/>
      <c r="U413" s="44"/>
      <c r="V413" s="22"/>
      <c r="W413" s="44"/>
      <c r="X413" s="22"/>
      <c r="Y413" s="24"/>
      <c r="Z413" s="24"/>
      <c r="AA413" s="44"/>
      <c r="AB413" s="22"/>
      <c r="AC413" s="24"/>
      <c r="AD413" s="24"/>
      <c r="AE413" s="24"/>
    </row>
    <row r="414">
      <c r="B414" s="18" t="s">
        <v>2629</v>
      </c>
      <c r="C414" s="70" t="s">
        <v>2630</v>
      </c>
      <c r="E414" s="44"/>
      <c r="F414" s="22" t="s">
        <v>14</v>
      </c>
      <c r="G414" s="24"/>
      <c r="H414" s="24"/>
      <c r="I414" s="44"/>
      <c r="J414" s="22" t="s">
        <v>249</v>
      </c>
      <c r="K414" s="24"/>
      <c r="L414" s="24"/>
      <c r="M414" s="44"/>
      <c r="N414" s="22"/>
      <c r="O414" s="24"/>
      <c r="P414" s="24"/>
      <c r="Q414" s="44"/>
      <c r="R414" s="22"/>
      <c r="S414" s="24"/>
      <c r="T414" s="24"/>
      <c r="U414" s="44"/>
      <c r="V414" s="22"/>
      <c r="W414" s="44"/>
      <c r="X414" s="22"/>
      <c r="Y414" s="24"/>
      <c r="Z414" s="24"/>
      <c r="AA414" s="44"/>
      <c r="AB414" s="22"/>
      <c r="AC414" s="24"/>
      <c r="AD414" s="24"/>
      <c r="AE414" s="24"/>
    </row>
    <row r="415">
      <c r="B415" s="18" t="s">
        <v>2633</v>
      </c>
      <c r="C415" s="70" t="s">
        <v>2634</v>
      </c>
      <c r="E415" s="44"/>
      <c r="F415" s="22" t="s">
        <v>14</v>
      </c>
      <c r="G415" s="24"/>
      <c r="H415" s="24"/>
      <c r="I415" s="44"/>
      <c r="J415" s="22" t="s">
        <v>593</v>
      </c>
      <c r="K415" s="24"/>
      <c r="L415" s="24"/>
      <c r="M415" s="44"/>
      <c r="N415" s="22"/>
      <c r="O415" s="24"/>
      <c r="P415" s="24"/>
      <c r="Q415" s="44"/>
      <c r="R415" s="22"/>
      <c r="S415" s="24"/>
      <c r="T415" s="24"/>
      <c r="U415" s="44"/>
      <c r="V415" s="22"/>
      <c r="W415" s="44"/>
      <c r="X415" s="22"/>
      <c r="Y415" s="24"/>
      <c r="Z415" s="24"/>
      <c r="AA415" s="44"/>
      <c r="AB415" s="22"/>
      <c r="AC415" s="24"/>
      <c r="AD415" s="24"/>
      <c r="AE415" s="24"/>
    </row>
    <row r="416">
      <c r="B416" s="18" t="s">
        <v>2639</v>
      </c>
      <c r="C416" s="70" t="s">
        <v>2640</v>
      </c>
      <c r="E416" s="44"/>
      <c r="F416" s="22" t="s">
        <v>14</v>
      </c>
      <c r="G416" s="24"/>
      <c r="H416" s="24"/>
      <c r="I416" s="44"/>
      <c r="J416" s="22" t="s">
        <v>325</v>
      </c>
      <c r="K416" s="24"/>
      <c r="L416" s="24"/>
      <c r="M416" s="44"/>
      <c r="N416" s="22" t="s">
        <v>348</v>
      </c>
      <c r="O416" s="24"/>
      <c r="P416" s="24"/>
      <c r="Q416" s="44"/>
      <c r="R416" s="22"/>
      <c r="S416" s="24"/>
      <c r="T416" s="24"/>
      <c r="U416" s="44"/>
      <c r="V416" s="22"/>
      <c r="W416" s="44"/>
      <c r="X416" s="22"/>
      <c r="Y416" s="24"/>
      <c r="Z416" s="24"/>
      <c r="AA416" s="44"/>
      <c r="AB416" s="22"/>
      <c r="AC416" s="24"/>
      <c r="AD416" s="24"/>
      <c r="AE416" s="24"/>
    </row>
    <row r="417">
      <c r="B417" s="18" t="s">
        <v>2645</v>
      </c>
      <c r="C417" s="70" t="s">
        <v>2646</v>
      </c>
      <c r="E417" s="44"/>
      <c r="F417" s="22" t="s">
        <v>14</v>
      </c>
      <c r="G417" s="24"/>
      <c r="H417" s="24"/>
      <c r="I417" s="44"/>
      <c r="J417" s="22" t="s">
        <v>249</v>
      </c>
      <c r="K417" s="24"/>
      <c r="L417" s="24"/>
      <c r="M417" s="44"/>
      <c r="N417" s="22"/>
      <c r="O417" s="24"/>
      <c r="P417" s="24"/>
      <c r="Q417" s="44"/>
      <c r="R417" s="22"/>
      <c r="S417" s="24"/>
      <c r="T417" s="24"/>
      <c r="U417" s="44"/>
      <c r="V417" s="22"/>
      <c r="W417" s="44"/>
      <c r="X417" s="22"/>
      <c r="Y417" s="24"/>
      <c r="Z417" s="24"/>
      <c r="AA417" s="44"/>
      <c r="AB417" s="22"/>
      <c r="AC417" s="24"/>
      <c r="AD417" s="24"/>
      <c r="AE417" s="24"/>
    </row>
    <row r="418">
      <c r="A418" s="41" t="s">
        <v>2641</v>
      </c>
      <c r="B418" s="18" t="s">
        <v>2648</v>
      </c>
      <c r="C418" s="70" t="s">
        <v>2649</v>
      </c>
      <c r="D418" s="22" t="s">
        <v>133</v>
      </c>
      <c r="E418" s="44"/>
      <c r="F418" s="22" t="s">
        <v>14</v>
      </c>
      <c r="G418" s="24"/>
      <c r="H418" s="24"/>
      <c r="I418" s="44"/>
      <c r="J418" s="22" t="s">
        <v>249</v>
      </c>
      <c r="K418" s="24"/>
      <c r="L418" s="24"/>
      <c r="M418" s="44"/>
      <c r="N418" s="22"/>
      <c r="O418" s="24"/>
      <c r="P418" s="24"/>
      <c r="Q418" s="44"/>
      <c r="R418" s="22"/>
      <c r="S418" s="24"/>
      <c r="T418" s="24"/>
      <c r="U418" s="44"/>
      <c r="V418" s="22"/>
      <c r="W418" s="44"/>
      <c r="X418" s="22"/>
      <c r="Y418" s="24"/>
      <c r="Z418" s="24"/>
      <c r="AA418" s="44"/>
      <c r="AB418" s="22"/>
      <c r="AC418" s="24"/>
      <c r="AD418" s="24"/>
      <c r="AE418" s="24"/>
    </row>
    <row r="419">
      <c r="B419" s="18" t="s">
        <v>2653</v>
      </c>
      <c r="C419" s="70" t="s">
        <v>2654</v>
      </c>
      <c r="E419" s="44"/>
      <c r="F419" s="22" t="s">
        <v>14</v>
      </c>
      <c r="G419" s="24"/>
      <c r="H419" s="24"/>
      <c r="I419" s="44"/>
      <c r="J419" s="22" t="s">
        <v>212</v>
      </c>
      <c r="K419" s="24"/>
      <c r="L419" s="24"/>
      <c r="M419" s="44"/>
      <c r="N419" s="22"/>
      <c r="O419" s="24"/>
      <c r="P419" s="24"/>
      <c r="Q419" s="44"/>
      <c r="R419" s="22"/>
      <c r="S419" s="24"/>
      <c r="T419" s="24"/>
      <c r="U419" s="44"/>
      <c r="V419" s="22"/>
      <c r="W419" s="44"/>
      <c r="X419" s="22"/>
      <c r="Y419" s="24"/>
      <c r="Z419" s="24"/>
      <c r="AA419" s="44"/>
      <c r="AB419" s="22"/>
      <c r="AC419" s="24"/>
      <c r="AD419" s="24"/>
      <c r="AE419" s="24"/>
    </row>
    <row r="420">
      <c r="B420" s="18" t="s">
        <v>2657</v>
      </c>
      <c r="C420" s="70" t="s">
        <v>2658</v>
      </c>
      <c r="E420" s="44"/>
      <c r="F420" s="22" t="s">
        <v>14</v>
      </c>
      <c r="G420" s="24"/>
      <c r="H420" s="24"/>
      <c r="I420" s="44"/>
      <c r="J420" s="22" t="s">
        <v>249</v>
      </c>
      <c r="K420" s="24"/>
      <c r="L420" s="24"/>
      <c r="M420" s="44"/>
      <c r="N420" s="22"/>
      <c r="O420" s="24"/>
      <c r="P420" s="24"/>
      <c r="Q420" s="44"/>
      <c r="R420" s="22"/>
      <c r="S420" s="24"/>
      <c r="T420" s="24"/>
      <c r="U420" s="44"/>
      <c r="V420" s="22"/>
      <c r="W420" s="44"/>
      <c r="X420" s="22"/>
      <c r="Y420" s="24"/>
      <c r="Z420" s="24"/>
      <c r="AA420" s="44"/>
      <c r="AB420" s="22"/>
      <c r="AC420" s="24"/>
      <c r="AD420" s="24"/>
      <c r="AE420" s="24"/>
    </row>
    <row r="421">
      <c r="B421" s="18" t="s">
        <v>2659</v>
      </c>
      <c r="C421" s="70" t="s">
        <v>2660</v>
      </c>
      <c r="E421" s="44"/>
      <c r="F421" s="22" t="s">
        <v>14</v>
      </c>
      <c r="G421" s="24"/>
      <c r="H421" s="24"/>
      <c r="I421" s="44"/>
      <c r="J421" s="22" t="s">
        <v>145</v>
      </c>
      <c r="K421" s="24"/>
      <c r="L421" s="24"/>
      <c r="M421" s="44"/>
      <c r="N421" s="22" t="s">
        <v>319</v>
      </c>
      <c r="O421" s="24"/>
      <c r="P421" s="24"/>
      <c r="Q421" s="44"/>
      <c r="R421" s="22" t="s">
        <v>742</v>
      </c>
      <c r="S421" s="24"/>
      <c r="T421" s="24"/>
      <c r="U421" s="44"/>
      <c r="V421" s="22"/>
      <c r="W421" s="44"/>
      <c r="X421" s="22"/>
      <c r="Y421" s="24"/>
      <c r="Z421" s="24"/>
      <c r="AA421" s="44"/>
      <c r="AB421" s="22"/>
      <c r="AC421" s="24"/>
      <c r="AD421" s="24"/>
      <c r="AE421" s="24"/>
    </row>
    <row r="422">
      <c r="B422" s="18" t="s">
        <v>2661</v>
      </c>
      <c r="C422" s="70" t="s">
        <v>2662</v>
      </c>
      <c r="E422" s="44"/>
      <c r="F422" s="22" t="s">
        <v>14</v>
      </c>
      <c r="G422" s="24"/>
      <c r="H422" s="24"/>
      <c r="I422" s="44"/>
      <c r="J422" s="22" t="s">
        <v>556</v>
      </c>
      <c r="K422" s="30" t="str">
        <f>HYPERLINK("https://www.youtube.com/watch?v=R6IyfW36FD8","SUN")</f>
        <v>SUN</v>
      </c>
      <c r="L422" s="24"/>
      <c r="M422" s="44"/>
      <c r="N422" s="22"/>
      <c r="O422" s="24"/>
      <c r="P422" s="24"/>
      <c r="Q422" s="44"/>
      <c r="R422" s="22"/>
      <c r="S422" s="24"/>
      <c r="T422" s="24"/>
      <c r="U422" s="44"/>
      <c r="V422" s="22"/>
      <c r="W422" s="44"/>
      <c r="X422" s="22"/>
      <c r="Y422" s="24"/>
      <c r="Z422" s="24"/>
      <c r="AA422" s="44"/>
      <c r="AB422" s="22"/>
      <c r="AC422" s="24"/>
      <c r="AD422" s="24"/>
      <c r="AE422" s="24"/>
    </row>
    <row r="423">
      <c r="A423" s="41" t="s">
        <v>2650</v>
      </c>
      <c r="B423" s="18" t="s">
        <v>2670</v>
      </c>
      <c r="C423" s="70" t="s">
        <v>2671</v>
      </c>
      <c r="D423" s="22" t="s">
        <v>133</v>
      </c>
      <c r="E423" s="44"/>
      <c r="F423" s="22" t="s">
        <v>14</v>
      </c>
      <c r="G423" s="24"/>
      <c r="H423" s="24"/>
      <c r="I423" s="44"/>
      <c r="J423" s="22" t="s">
        <v>1453</v>
      </c>
      <c r="K423" s="24"/>
      <c r="L423" s="24"/>
      <c r="M423" s="44"/>
      <c r="N423" s="22"/>
      <c r="O423" s="24"/>
      <c r="P423" s="24"/>
      <c r="Q423" s="44"/>
      <c r="R423" s="22"/>
      <c r="S423" s="24"/>
      <c r="T423" s="24"/>
      <c r="U423" s="44"/>
      <c r="V423" s="22"/>
      <c r="W423" s="44"/>
      <c r="X423" s="22"/>
      <c r="Y423" s="24"/>
      <c r="Z423" s="24"/>
      <c r="AA423" s="44"/>
      <c r="AB423" s="22"/>
      <c r="AC423" s="24"/>
      <c r="AD423" s="24"/>
      <c r="AE423" s="24"/>
    </row>
    <row r="424">
      <c r="B424" s="18" t="s">
        <v>2672</v>
      </c>
      <c r="C424" s="70" t="s">
        <v>2673</v>
      </c>
      <c r="E424" s="44"/>
      <c r="F424" s="22" t="s">
        <v>14</v>
      </c>
      <c r="G424" s="24"/>
      <c r="H424" s="24"/>
      <c r="I424" s="44"/>
      <c r="J424" s="22" t="s">
        <v>249</v>
      </c>
      <c r="K424" s="24"/>
      <c r="L424" s="24"/>
      <c r="M424" s="44"/>
      <c r="N424" s="22"/>
      <c r="O424" s="24"/>
      <c r="P424" s="24"/>
      <c r="Q424" s="44"/>
      <c r="R424" s="22"/>
      <c r="S424" s="24"/>
      <c r="T424" s="24"/>
      <c r="U424" s="44"/>
      <c r="V424" s="22"/>
      <c r="W424" s="44"/>
      <c r="X424" s="22"/>
      <c r="Y424" s="24"/>
      <c r="Z424" s="24"/>
      <c r="AA424" s="44"/>
      <c r="AB424" s="22"/>
      <c r="AC424" s="24"/>
      <c r="AD424" s="24"/>
      <c r="AE424" s="24"/>
    </row>
    <row r="425">
      <c r="B425" s="18" t="s">
        <v>2674</v>
      </c>
      <c r="C425" s="70" t="s">
        <v>2675</v>
      </c>
      <c r="E425" s="44"/>
      <c r="F425" s="22" t="s">
        <v>14</v>
      </c>
      <c r="G425" s="24"/>
      <c r="H425" s="24"/>
      <c r="I425" s="44"/>
      <c r="J425" s="22" t="s">
        <v>778</v>
      </c>
      <c r="K425" s="30" t="str">
        <f>HYPERLINK("https://www.youtube.com/watch?v=xLIKxX-dAmE","SUN")</f>
        <v>SUN</v>
      </c>
      <c r="L425" s="52"/>
      <c r="M425" s="44"/>
      <c r="N425" s="22" t="s">
        <v>453</v>
      </c>
      <c r="O425" s="30" t="str">
        <f>HYPERLINK("https://www.youtube.com/watch?v=imKIV_KkRz0","SUN")</f>
        <v>SUN</v>
      </c>
      <c r="P425" s="24"/>
      <c r="Q425" s="44"/>
      <c r="R425" s="22"/>
      <c r="S425" s="24"/>
      <c r="T425" s="24"/>
      <c r="U425" s="44"/>
      <c r="V425" s="22"/>
      <c r="W425" s="44"/>
      <c r="X425" s="22"/>
      <c r="Y425" s="24"/>
      <c r="Z425" s="24"/>
      <c r="AA425" s="44"/>
      <c r="AB425" s="22"/>
      <c r="AC425" s="24"/>
      <c r="AD425" s="24"/>
      <c r="AE425" s="24"/>
    </row>
    <row r="426">
      <c r="B426" s="18" t="s">
        <v>2686</v>
      </c>
      <c r="C426" s="70" t="s">
        <v>2687</v>
      </c>
      <c r="E426" s="44"/>
      <c r="F426" s="22" t="s">
        <v>14</v>
      </c>
      <c r="G426" s="24"/>
      <c r="H426" s="24"/>
      <c r="I426" s="44"/>
      <c r="J426" s="22" t="s">
        <v>778</v>
      </c>
      <c r="K426" s="24"/>
      <c r="L426" s="24"/>
      <c r="M426" s="44"/>
      <c r="N426" s="22" t="s">
        <v>307</v>
      </c>
      <c r="O426" s="24"/>
      <c r="P426" s="24"/>
      <c r="Q426" s="44"/>
      <c r="R426" s="22"/>
      <c r="S426" s="24"/>
      <c r="T426" s="24"/>
      <c r="U426" s="44"/>
      <c r="V426" s="22"/>
      <c r="W426" s="44"/>
      <c r="X426" s="22"/>
      <c r="Y426" s="24"/>
      <c r="Z426" s="24"/>
      <c r="AA426" s="44"/>
      <c r="AB426" s="22"/>
      <c r="AC426" s="24"/>
      <c r="AD426" s="24"/>
      <c r="AE426" s="24"/>
    </row>
    <row r="427">
      <c r="B427" s="18" t="s">
        <v>2688</v>
      </c>
      <c r="C427" s="70" t="s">
        <v>2689</v>
      </c>
      <c r="E427" s="44"/>
      <c r="F427" s="22" t="s">
        <v>14</v>
      </c>
      <c r="G427" s="24"/>
      <c r="H427" s="24"/>
      <c r="I427" s="44"/>
      <c r="J427" s="22" t="s">
        <v>335</v>
      </c>
      <c r="K427" s="30" t="str">
        <f>HYPERLINK("https://www.youtube.com/watch?v=rMQPnnn898k","XEL")</f>
        <v>XEL</v>
      </c>
      <c r="L427" s="24"/>
      <c r="M427" s="44"/>
      <c r="N427" s="22"/>
      <c r="O427" s="24"/>
      <c r="P427" s="24"/>
      <c r="Q427" s="44"/>
      <c r="R427" s="22"/>
      <c r="S427" s="24"/>
      <c r="T427" s="24"/>
      <c r="U427" s="44"/>
      <c r="V427" s="22"/>
      <c r="W427" s="44"/>
      <c r="X427" s="22"/>
      <c r="Y427" s="24"/>
      <c r="Z427" s="24"/>
      <c r="AA427" s="44"/>
      <c r="AB427" s="22"/>
      <c r="AC427" s="24"/>
      <c r="AD427" s="24"/>
      <c r="AE427" s="24"/>
    </row>
    <row r="428">
      <c r="A428" s="41" t="s">
        <v>2665</v>
      </c>
      <c r="B428" s="18" t="s">
        <v>2693</v>
      </c>
      <c r="C428" s="70" t="s">
        <v>2694</v>
      </c>
      <c r="D428" s="22" t="s">
        <v>133</v>
      </c>
      <c r="E428" s="44"/>
      <c r="F428" s="22" t="s">
        <v>14</v>
      </c>
      <c r="G428" s="24"/>
      <c r="H428" s="24"/>
      <c r="I428" s="44"/>
      <c r="J428" s="22" t="s">
        <v>145</v>
      </c>
      <c r="K428" s="30" t="str">
        <f>HYPERLINK("https://www.youtube.com/watch?v=P4bbGltNMDo","FNY")</f>
        <v>FNY</v>
      </c>
      <c r="L428" s="24"/>
      <c r="M428" s="44"/>
      <c r="N428" s="22"/>
      <c r="O428" s="24"/>
      <c r="P428" s="24"/>
      <c r="Q428" s="44"/>
      <c r="R428" s="22"/>
      <c r="S428" s="24"/>
      <c r="T428" s="24"/>
      <c r="U428" s="44"/>
      <c r="V428" s="22"/>
      <c r="W428" s="44"/>
      <c r="X428" s="22"/>
      <c r="Y428" s="24"/>
      <c r="Z428" s="24"/>
      <c r="AA428" s="44"/>
      <c r="AB428" s="22"/>
      <c r="AC428" s="24"/>
      <c r="AD428" s="24"/>
      <c r="AE428" s="24"/>
    </row>
    <row r="429">
      <c r="B429" s="18" t="s">
        <v>2702</v>
      </c>
      <c r="C429" s="70" t="s">
        <v>2703</v>
      </c>
      <c r="E429" s="44"/>
      <c r="F429" s="22" t="s">
        <v>14</v>
      </c>
      <c r="G429" s="24"/>
      <c r="H429" s="24"/>
      <c r="I429" s="44"/>
      <c r="J429" s="22" t="s">
        <v>619</v>
      </c>
      <c r="K429" s="24"/>
      <c r="L429" s="24"/>
      <c r="M429" s="44"/>
      <c r="N429" s="22"/>
      <c r="O429" s="24"/>
      <c r="P429" s="24"/>
      <c r="Q429" s="44"/>
      <c r="R429" s="22"/>
      <c r="S429" s="24"/>
      <c r="T429" s="24"/>
      <c r="U429" s="44"/>
      <c r="V429" s="22"/>
      <c r="W429" s="44"/>
      <c r="X429" s="22"/>
      <c r="Y429" s="24"/>
      <c r="Z429" s="24"/>
      <c r="AA429" s="44"/>
      <c r="AB429" s="22"/>
      <c r="AC429" s="24"/>
      <c r="AD429" s="24"/>
      <c r="AE429" s="24"/>
    </row>
    <row r="430">
      <c r="B430" s="18" t="s">
        <v>2706</v>
      </c>
      <c r="C430" s="70" t="s">
        <v>2707</v>
      </c>
      <c r="E430" s="44"/>
      <c r="F430" s="22" t="s">
        <v>14</v>
      </c>
      <c r="G430" s="24"/>
      <c r="H430" s="24"/>
      <c r="I430" s="44"/>
      <c r="J430" s="22" t="s">
        <v>423</v>
      </c>
      <c r="K430" s="24"/>
      <c r="L430" s="24"/>
      <c r="M430" s="44"/>
      <c r="N430" s="22"/>
      <c r="O430" s="24"/>
      <c r="P430" s="24"/>
      <c r="Q430" s="44"/>
      <c r="R430" s="22"/>
      <c r="S430" s="24"/>
      <c r="T430" s="24"/>
      <c r="U430" s="44"/>
      <c r="V430" s="22"/>
      <c r="W430" s="44"/>
      <c r="X430" s="22"/>
      <c r="Y430" s="24"/>
      <c r="Z430" s="24"/>
      <c r="AA430" s="44"/>
      <c r="AB430" s="22"/>
      <c r="AC430" s="24"/>
      <c r="AD430" s="24"/>
      <c r="AE430" s="24"/>
    </row>
    <row r="431">
      <c r="B431" s="18" t="s">
        <v>2708</v>
      </c>
      <c r="C431" s="70" t="s">
        <v>2709</v>
      </c>
      <c r="E431" s="44"/>
      <c r="F431" s="22" t="s">
        <v>14</v>
      </c>
      <c r="G431" s="24"/>
      <c r="H431" s="24"/>
      <c r="I431" s="44"/>
      <c r="J431" s="22" t="s">
        <v>423</v>
      </c>
      <c r="K431" s="30" t="str">
        <f>HYPERLINK("https://www.youtube.com/watch?v=kV5v84ueF6I&amp;index=294&amp;list=PLbU6uWaIKemqNvTeRxK-Ay6PRg9iwCKVi&amp;t=0s","HIT")</f>
        <v>HIT</v>
      </c>
      <c r="L431" s="30" t="str">
        <f>HYPERLINK("https://www.youtube.com/watch?v=MhvdfR1nALA","XEL")</f>
        <v>XEL</v>
      </c>
      <c r="M431" s="71" t="str">
        <f>HYPERLINK("https://www.youtube.com/watch?v=zJjkUU1HYWs","FNY")</f>
        <v>FNY</v>
      </c>
      <c r="N431" s="22"/>
      <c r="O431" s="24"/>
      <c r="P431" s="24"/>
      <c r="Q431" s="44"/>
      <c r="R431" s="22"/>
      <c r="S431" s="24"/>
      <c r="T431" s="24"/>
      <c r="U431" s="44"/>
      <c r="V431" s="22"/>
      <c r="W431" s="44"/>
      <c r="X431" s="22"/>
      <c r="Y431" s="24"/>
      <c r="Z431" s="24"/>
      <c r="AA431" s="44"/>
      <c r="AB431" s="22"/>
      <c r="AC431" s="24"/>
      <c r="AD431" s="24"/>
      <c r="AE431" s="24"/>
    </row>
    <row r="432">
      <c r="B432" s="18" t="s">
        <v>2715</v>
      </c>
      <c r="C432" s="70" t="s">
        <v>2716</v>
      </c>
      <c r="E432" s="44"/>
      <c r="F432" s="22" t="s">
        <v>14</v>
      </c>
      <c r="G432" s="24"/>
      <c r="H432" s="24"/>
      <c r="I432" s="44"/>
      <c r="J432" s="22" t="s">
        <v>145</v>
      </c>
      <c r="K432" s="24"/>
      <c r="L432" s="24"/>
      <c r="M432" s="44"/>
      <c r="N432" s="22"/>
      <c r="O432" s="24"/>
      <c r="P432" s="24"/>
      <c r="Q432" s="44"/>
      <c r="R432" s="22"/>
      <c r="S432" s="24"/>
      <c r="T432" s="24"/>
      <c r="U432" s="44"/>
      <c r="V432" s="22"/>
      <c r="W432" s="44"/>
      <c r="X432" s="22"/>
      <c r="Y432" s="24"/>
      <c r="Z432" s="24"/>
      <c r="AA432" s="44"/>
      <c r="AB432" s="22"/>
      <c r="AC432" s="24"/>
      <c r="AD432" s="24"/>
      <c r="AE432" s="24"/>
    </row>
    <row r="433">
      <c r="A433" s="41" t="s">
        <v>2678</v>
      </c>
      <c r="B433" s="18" t="s">
        <v>2722</v>
      </c>
      <c r="C433" s="70" t="s">
        <v>2723</v>
      </c>
      <c r="D433" s="22" t="s">
        <v>133</v>
      </c>
      <c r="E433" s="44"/>
      <c r="F433" s="22" t="s">
        <v>14</v>
      </c>
      <c r="G433" s="47" t="str">
        <f>HYPERLINK("https://www.youtube.com/watch?v=1aaaQRKlmzM","SYS")</f>
        <v>SYS</v>
      </c>
      <c r="H433" s="24"/>
      <c r="I433" s="44"/>
      <c r="J433" s="22" t="s">
        <v>145</v>
      </c>
      <c r="K433" s="30" t="str">
        <f>HYPERLINK("https://www.youtube.com/watch?v=fprruIm3jUM","SUN")</f>
        <v>SUN</v>
      </c>
      <c r="L433" s="24"/>
      <c r="M433" s="44"/>
      <c r="N433" s="22"/>
      <c r="O433" s="24"/>
      <c r="P433" s="24"/>
      <c r="Q433" s="44"/>
      <c r="R433" s="22"/>
      <c r="S433" s="24"/>
      <c r="T433" s="24"/>
      <c r="U433" s="44"/>
      <c r="V433" s="22"/>
      <c r="W433" s="44"/>
      <c r="X433" s="22"/>
      <c r="Y433" s="24"/>
      <c r="Z433" s="24"/>
      <c r="AA433" s="44"/>
      <c r="AB433" s="22"/>
      <c r="AC433" s="24"/>
      <c r="AD433" s="24"/>
      <c r="AE433" s="24"/>
    </row>
    <row r="434">
      <c r="B434" s="18" t="s">
        <v>2731</v>
      </c>
      <c r="C434" s="70" t="s">
        <v>2732</v>
      </c>
      <c r="E434" s="44"/>
      <c r="F434" s="22" t="s">
        <v>14</v>
      </c>
      <c r="G434" s="47" t="str">
        <f>HYPERLINK("https://youtu.be/1aaaQRKlmzM?t=19s","SYS")</f>
        <v>SYS</v>
      </c>
      <c r="H434" s="24"/>
      <c r="I434" s="44"/>
      <c r="J434" s="22" t="s">
        <v>212</v>
      </c>
      <c r="K434" s="24"/>
      <c r="L434" s="24"/>
      <c r="M434" s="44"/>
      <c r="N434" s="22"/>
      <c r="O434" s="24"/>
      <c r="P434" s="24"/>
      <c r="Q434" s="44"/>
      <c r="R434" s="22"/>
      <c r="S434" s="24"/>
      <c r="T434" s="24"/>
      <c r="U434" s="44"/>
      <c r="V434" s="22"/>
      <c r="W434" s="44"/>
      <c r="X434" s="22"/>
      <c r="Y434" s="24"/>
      <c r="Z434" s="24"/>
      <c r="AA434" s="44"/>
      <c r="AB434" s="22"/>
      <c r="AC434" s="24"/>
      <c r="AD434" s="24"/>
      <c r="AE434" s="24"/>
    </row>
    <row r="435">
      <c r="B435" s="18" t="s">
        <v>2738</v>
      </c>
      <c r="C435" s="70" t="s">
        <v>2739</v>
      </c>
      <c r="E435" s="44"/>
      <c r="F435" s="22" t="s">
        <v>14</v>
      </c>
      <c r="G435" s="47" t="str">
        <f>HYPERLINK("https://youtu.be/1aaaQRKlmzM?t=46s","SYS")</f>
        <v>SYS</v>
      </c>
      <c r="H435" s="24"/>
      <c r="I435" s="44"/>
      <c r="J435" s="22" t="s">
        <v>778</v>
      </c>
      <c r="K435" s="24"/>
      <c r="L435" s="24"/>
      <c r="M435" s="44"/>
      <c r="N435" s="22"/>
      <c r="O435" s="24"/>
      <c r="P435" s="24"/>
      <c r="Q435" s="44"/>
      <c r="R435" s="22"/>
      <c r="S435" s="24"/>
      <c r="T435" s="24"/>
      <c r="U435" s="44"/>
      <c r="V435" s="22"/>
      <c r="W435" s="44"/>
      <c r="X435" s="22"/>
      <c r="Y435" s="24"/>
      <c r="Z435" s="24"/>
      <c r="AA435" s="44"/>
      <c r="AB435" s="22"/>
      <c r="AC435" s="24"/>
      <c r="AD435" s="24"/>
      <c r="AE435" s="24"/>
    </row>
    <row r="436">
      <c r="B436" s="18" t="s">
        <v>2742</v>
      </c>
      <c r="C436" s="70" t="s">
        <v>2743</v>
      </c>
      <c r="E436" s="44"/>
      <c r="F436" s="22" t="s">
        <v>14</v>
      </c>
      <c r="G436" s="47" t="str">
        <f>HYPERLINK("https://youtu.be/1aaaQRKlmzM?t=1m26s","SYS")</f>
        <v>SYS</v>
      </c>
      <c r="H436" s="24"/>
      <c r="I436" s="44"/>
      <c r="J436" s="22" t="s">
        <v>778</v>
      </c>
      <c r="K436" s="30" t="str">
        <f>HYPERLINK("https://www.youtube.com/watch?v=V8pki6-UvKc","SUN")</f>
        <v>SUN</v>
      </c>
      <c r="L436" s="30" t="str">
        <f>HYPERLINK("https://www.youtube.com/watch?v=6wn3zwpVYlM","HGB")</f>
        <v>HGB</v>
      </c>
      <c r="M436" s="44"/>
      <c r="N436" s="22"/>
      <c r="O436" s="24"/>
      <c r="P436" s="24"/>
      <c r="Q436" s="44"/>
      <c r="R436" s="22"/>
      <c r="S436" s="24"/>
      <c r="T436" s="24"/>
      <c r="U436" s="44"/>
      <c r="V436" s="22"/>
      <c r="W436" s="44"/>
      <c r="X436" s="22"/>
      <c r="Y436" s="24"/>
      <c r="Z436" s="24"/>
      <c r="AA436" s="44"/>
      <c r="AB436" s="22"/>
      <c r="AC436" s="24"/>
      <c r="AD436" s="24"/>
      <c r="AE436" s="24"/>
    </row>
    <row r="437">
      <c r="B437" s="18" t="s">
        <v>2749</v>
      </c>
      <c r="C437" s="70" t="s">
        <v>2750</v>
      </c>
      <c r="E437" s="44"/>
      <c r="F437" s="22" t="s">
        <v>14</v>
      </c>
      <c r="G437" s="30" t="str">
        <f>HYPERLINK("https://www.youtube.com/playlist?list=PLbVGARhZL4D3VIfkIoV47VEKvYCqV_-ZB","Playlist")</f>
        <v>Playlist</v>
      </c>
      <c r="I437" s="71" t="str">
        <f>HYPERLINK("https://www.twitch.tv/videos/139535474","GOL")</f>
        <v>GOL</v>
      </c>
      <c r="J437" s="22" t="s">
        <v>249</v>
      </c>
      <c r="K437" s="30" t="str">
        <f>HYPERLINK("https://www.youtube.com/watch?v=W4wEl4ed-FU&amp;index=322&amp;list=PLbU6uWaIKemqNvTeRxK-Ay6PRg9iwCKVi&amp;t=0s","HIT")</f>
        <v>HIT</v>
      </c>
      <c r="L437" s="30" t="str">
        <f>HYPERLINK("https://www.youtube.com/watch?v=kU-fIMsfPHg","XEL")</f>
        <v>XEL</v>
      </c>
      <c r="M437" s="50"/>
      <c r="N437" s="22"/>
      <c r="O437" s="24"/>
      <c r="P437" s="24"/>
      <c r="Q437" s="44"/>
      <c r="R437" s="22"/>
      <c r="S437" s="24"/>
      <c r="T437" s="24"/>
      <c r="U437" s="44"/>
      <c r="V437" s="22"/>
      <c r="W437" s="44"/>
      <c r="X437" s="22"/>
      <c r="Y437" s="24"/>
      <c r="Z437" s="24"/>
      <c r="AA437" s="44"/>
      <c r="AB437" s="22"/>
      <c r="AC437" s="24"/>
      <c r="AD437" s="24"/>
      <c r="AE437" s="24"/>
    </row>
    <row r="438">
      <c r="A438" s="41" t="s">
        <v>2681</v>
      </c>
      <c r="B438" s="18" t="s">
        <v>2763</v>
      </c>
      <c r="C438" s="70" t="s">
        <v>2764</v>
      </c>
      <c r="D438" s="22" t="s">
        <v>133</v>
      </c>
      <c r="E438" s="44"/>
      <c r="F438" s="22" t="s">
        <v>14</v>
      </c>
      <c r="G438" s="52"/>
      <c r="H438" s="52"/>
      <c r="I438" s="50"/>
      <c r="J438" s="22" t="s">
        <v>249</v>
      </c>
      <c r="K438" s="24"/>
      <c r="L438" s="24"/>
      <c r="M438" s="44"/>
      <c r="N438" s="22" t="s">
        <v>353</v>
      </c>
      <c r="O438" s="24"/>
      <c r="P438" s="24"/>
      <c r="Q438" s="44"/>
      <c r="R438" s="22"/>
      <c r="S438" s="24"/>
      <c r="T438" s="24"/>
      <c r="U438" s="44"/>
      <c r="V438" s="22"/>
      <c r="W438" s="44"/>
      <c r="X438" s="22"/>
      <c r="Y438" s="24"/>
      <c r="Z438" s="24"/>
      <c r="AA438" s="44"/>
      <c r="AB438" s="22"/>
      <c r="AC438" s="24"/>
      <c r="AD438" s="24"/>
      <c r="AE438" s="24"/>
    </row>
    <row r="439">
      <c r="B439" s="18" t="s">
        <v>2765</v>
      </c>
      <c r="C439" s="70" t="s">
        <v>2766</v>
      </c>
      <c r="E439" s="44"/>
      <c r="F439" s="22" t="s">
        <v>14</v>
      </c>
      <c r="G439" s="24"/>
      <c r="H439" s="24"/>
      <c r="I439" s="44"/>
      <c r="J439" s="22" t="s">
        <v>249</v>
      </c>
      <c r="K439" s="24"/>
      <c r="L439" s="24"/>
      <c r="M439" s="44"/>
      <c r="N439" s="22"/>
      <c r="O439" s="24"/>
      <c r="P439" s="24"/>
      <c r="Q439" s="44"/>
      <c r="R439" s="22"/>
      <c r="S439" s="24"/>
      <c r="T439" s="24"/>
      <c r="U439" s="44"/>
      <c r="V439" s="22"/>
      <c r="W439" s="44"/>
      <c r="X439" s="22"/>
      <c r="Y439" s="24"/>
      <c r="Z439" s="24"/>
      <c r="AA439" s="44"/>
      <c r="AB439" s="22"/>
      <c r="AC439" s="24"/>
      <c r="AD439" s="24"/>
      <c r="AE439" s="24"/>
    </row>
    <row r="440">
      <c r="B440" s="18" t="s">
        <v>2768</v>
      </c>
      <c r="C440" s="70" t="s">
        <v>2770</v>
      </c>
      <c r="E440" s="44"/>
      <c r="F440" s="22" t="s">
        <v>14</v>
      </c>
      <c r="G440" s="24"/>
      <c r="H440" s="24"/>
      <c r="I440" s="44"/>
      <c r="J440" s="22" t="s">
        <v>145</v>
      </c>
      <c r="K440" s="24"/>
      <c r="L440" s="24"/>
      <c r="M440" s="44"/>
      <c r="N440" s="22"/>
      <c r="O440" s="24"/>
      <c r="P440" s="24"/>
      <c r="Q440" s="44"/>
      <c r="R440" s="22"/>
      <c r="S440" s="24"/>
      <c r="T440" s="24"/>
      <c r="U440" s="44"/>
      <c r="V440" s="22"/>
      <c r="W440" s="44"/>
      <c r="X440" s="22"/>
      <c r="Y440" s="24"/>
      <c r="Z440" s="24"/>
      <c r="AA440" s="44"/>
      <c r="AB440" s="22"/>
      <c r="AC440" s="24"/>
      <c r="AD440" s="24"/>
      <c r="AE440" s="24"/>
    </row>
    <row r="441">
      <c r="B441" s="18" t="s">
        <v>2774</v>
      </c>
      <c r="C441" s="70" t="s">
        <v>2775</v>
      </c>
      <c r="E441" s="44"/>
      <c r="F441" s="22" t="s">
        <v>14</v>
      </c>
      <c r="G441" s="24"/>
      <c r="H441" s="24"/>
      <c r="I441" s="44"/>
      <c r="J441" s="22" t="s">
        <v>145</v>
      </c>
      <c r="K441" s="24"/>
      <c r="L441" s="24"/>
      <c r="M441" s="44"/>
      <c r="N441" s="22"/>
      <c r="O441" s="24"/>
      <c r="P441" s="24"/>
      <c r="Q441" s="44"/>
      <c r="R441" s="22"/>
      <c r="S441" s="24"/>
      <c r="T441" s="24"/>
      <c r="U441" s="44"/>
      <c r="V441" s="22"/>
      <c r="W441" s="44"/>
      <c r="X441" s="22"/>
      <c r="Y441" s="24"/>
      <c r="Z441" s="24"/>
      <c r="AA441" s="44"/>
      <c r="AB441" s="22"/>
      <c r="AC441" s="24"/>
      <c r="AD441" s="24"/>
      <c r="AE441" s="24"/>
    </row>
    <row r="442">
      <c r="B442" s="18" t="s">
        <v>2776</v>
      </c>
      <c r="C442" s="70" t="s">
        <v>2778</v>
      </c>
      <c r="E442" s="44"/>
      <c r="F442" s="22" t="s">
        <v>14</v>
      </c>
      <c r="G442" s="24"/>
      <c r="H442" s="24"/>
      <c r="I442" s="44"/>
      <c r="J442" s="22" t="s">
        <v>249</v>
      </c>
      <c r="K442" s="24"/>
      <c r="L442" s="24"/>
      <c r="M442" s="44"/>
      <c r="N442" s="22"/>
      <c r="O442" s="24"/>
      <c r="P442" s="24"/>
      <c r="Q442" s="44"/>
      <c r="R442" s="22"/>
      <c r="S442" s="24"/>
      <c r="T442" s="24"/>
      <c r="U442" s="44"/>
      <c r="V442" s="22"/>
      <c r="W442" s="44"/>
      <c r="X442" s="22"/>
      <c r="Y442" s="24"/>
      <c r="Z442" s="24"/>
      <c r="AA442" s="44"/>
      <c r="AB442" s="22"/>
      <c r="AC442" s="24"/>
      <c r="AD442" s="24"/>
      <c r="AE442" s="24"/>
    </row>
    <row r="443">
      <c r="A443" s="41" t="s">
        <v>2690</v>
      </c>
      <c r="B443" s="18" t="s">
        <v>2780</v>
      </c>
      <c r="C443" s="70" t="s">
        <v>2781</v>
      </c>
      <c r="D443" s="22" t="s">
        <v>133</v>
      </c>
      <c r="E443" s="44"/>
      <c r="F443" s="22" t="s">
        <v>14</v>
      </c>
      <c r="G443" s="24"/>
      <c r="H443" s="24"/>
      <c r="I443" s="44"/>
      <c r="J443" s="22" t="s">
        <v>145</v>
      </c>
      <c r="K443" s="24"/>
      <c r="L443" s="24"/>
      <c r="M443" s="44"/>
      <c r="N443" s="22"/>
      <c r="O443" s="24"/>
      <c r="P443" s="24"/>
      <c r="Q443" s="44"/>
      <c r="R443" s="22"/>
      <c r="S443" s="24"/>
      <c r="T443" s="24"/>
      <c r="U443" s="44"/>
      <c r="V443" s="22"/>
      <c r="W443" s="44"/>
      <c r="X443" s="22"/>
      <c r="Y443" s="24"/>
      <c r="Z443" s="24"/>
      <c r="AA443" s="44"/>
      <c r="AB443" s="22"/>
      <c r="AC443" s="24"/>
      <c r="AD443" s="24"/>
      <c r="AE443" s="24"/>
    </row>
    <row r="444">
      <c r="B444" s="18" t="s">
        <v>2784</v>
      </c>
      <c r="C444" s="70" t="s">
        <v>2785</v>
      </c>
      <c r="E444" s="44"/>
      <c r="F444" s="22" t="s">
        <v>14</v>
      </c>
      <c r="G444" s="24"/>
      <c r="H444" s="24"/>
      <c r="I444" s="44"/>
      <c r="J444" s="22" t="s">
        <v>145</v>
      </c>
      <c r="K444" s="30" t="str">
        <f>HYPERLINK("https://www.youtube.com/watch?v=nmSljC1fbQw","SUN")</f>
        <v>SUN</v>
      </c>
      <c r="L444" s="24"/>
      <c r="M444" s="44"/>
      <c r="N444" s="22"/>
      <c r="O444" s="24"/>
      <c r="P444" s="24"/>
      <c r="Q444" s="44"/>
      <c r="R444" s="22"/>
      <c r="S444" s="24"/>
      <c r="T444" s="24"/>
      <c r="U444" s="44"/>
      <c r="V444" s="22"/>
      <c r="W444" s="44"/>
      <c r="X444" s="22"/>
      <c r="Y444" s="24"/>
      <c r="Z444" s="24"/>
      <c r="AA444" s="44"/>
      <c r="AB444" s="22"/>
      <c r="AC444" s="24"/>
      <c r="AD444" s="24"/>
      <c r="AE444" s="24"/>
    </row>
    <row r="445">
      <c r="B445" s="18" t="s">
        <v>2790</v>
      </c>
      <c r="C445" s="70" t="s">
        <v>2791</v>
      </c>
      <c r="E445" s="44"/>
      <c r="F445" s="22" t="s">
        <v>14</v>
      </c>
      <c r="G445" s="24"/>
      <c r="H445" s="24"/>
      <c r="I445" s="44"/>
      <c r="J445" s="22" t="s">
        <v>330</v>
      </c>
      <c r="K445" s="24"/>
      <c r="L445" s="24"/>
      <c r="M445" s="44"/>
      <c r="N445" s="22"/>
      <c r="O445" s="24"/>
      <c r="P445" s="24"/>
      <c r="Q445" s="44"/>
      <c r="R445" s="22"/>
      <c r="S445" s="24"/>
      <c r="T445" s="24"/>
      <c r="U445" s="44"/>
      <c r="V445" s="22"/>
      <c r="W445" s="44"/>
      <c r="X445" s="22"/>
      <c r="Y445" s="24"/>
      <c r="Z445" s="24"/>
      <c r="AA445" s="44"/>
      <c r="AB445" s="22"/>
      <c r="AC445" s="24"/>
      <c r="AD445" s="24"/>
      <c r="AE445" s="24"/>
    </row>
    <row r="446">
      <c r="B446" s="18" t="s">
        <v>2792</v>
      </c>
      <c r="C446" s="70" t="s">
        <v>2793</v>
      </c>
      <c r="E446" s="44"/>
      <c r="F446" s="22" t="s">
        <v>14</v>
      </c>
      <c r="G446" s="24"/>
      <c r="H446" s="24"/>
      <c r="I446" s="44"/>
      <c r="J446" s="22" t="s">
        <v>145</v>
      </c>
      <c r="K446" s="24"/>
      <c r="L446" s="24"/>
      <c r="M446" s="44"/>
      <c r="N446" s="22"/>
      <c r="O446" s="24"/>
      <c r="P446" s="24"/>
      <c r="Q446" s="44"/>
      <c r="R446" s="22"/>
      <c r="S446" s="24"/>
      <c r="T446" s="24"/>
      <c r="U446" s="44"/>
      <c r="V446" s="22"/>
      <c r="W446" s="44"/>
      <c r="X446" s="22"/>
      <c r="Y446" s="24"/>
      <c r="Z446" s="24"/>
      <c r="AA446" s="44"/>
      <c r="AB446" s="22"/>
      <c r="AC446" s="24"/>
      <c r="AD446" s="24"/>
      <c r="AE446" s="24"/>
    </row>
    <row r="447">
      <c r="B447" s="18" t="s">
        <v>2796</v>
      </c>
      <c r="C447" s="70" t="s">
        <v>2797</v>
      </c>
      <c r="E447" s="44"/>
      <c r="F447" s="22" t="s">
        <v>14</v>
      </c>
      <c r="G447" s="24"/>
      <c r="H447" s="24"/>
      <c r="I447" s="44"/>
      <c r="J447" s="22" t="s">
        <v>1453</v>
      </c>
      <c r="K447" s="24"/>
      <c r="L447" s="24"/>
      <c r="M447" s="44"/>
      <c r="N447" s="22" t="s">
        <v>318</v>
      </c>
      <c r="O447" s="24"/>
      <c r="P447" s="24"/>
      <c r="Q447" s="44"/>
      <c r="R447" s="22" t="s">
        <v>788</v>
      </c>
      <c r="S447" s="30" t="str">
        <f>HYPERLINK("https://www.youtube.com/watch?v=wUrAicSb1-Y&amp;index=273&amp;list=PLbU6uWaIKemqNvTeRxK-Ay6PRg9iwCKVi&amp;t=0s","HIT")</f>
        <v>HIT</v>
      </c>
      <c r="T447" s="52"/>
      <c r="U447" s="50"/>
      <c r="V447" s="22"/>
      <c r="W447" s="44"/>
      <c r="X447" s="22"/>
      <c r="Y447" s="24"/>
      <c r="Z447" s="24"/>
      <c r="AA447" s="44"/>
      <c r="AB447" s="22"/>
      <c r="AC447" s="24"/>
      <c r="AD447" s="24"/>
      <c r="AE447" s="24"/>
    </row>
    <row r="448">
      <c r="A448" s="41" t="s">
        <v>2699</v>
      </c>
      <c r="B448" s="18" t="s">
        <v>2805</v>
      </c>
      <c r="C448" s="70" t="s">
        <v>2806</v>
      </c>
      <c r="D448" s="22" t="s">
        <v>133</v>
      </c>
      <c r="E448" s="44"/>
      <c r="F448" s="22" t="s">
        <v>14</v>
      </c>
      <c r="G448" s="24"/>
      <c r="H448" s="24"/>
      <c r="I448" s="44"/>
      <c r="J448" s="22" t="s">
        <v>145</v>
      </c>
      <c r="K448" s="24"/>
      <c r="L448" s="24"/>
      <c r="M448" s="44"/>
      <c r="N448" s="22"/>
      <c r="O448" s="24"/>
      <c r="P448" s="24"/>
      <c r="Q448" s="44"/>
      <c r="R448" s="22"/>
      <c r="S448" s="24"/>
      <c r="T448" s="24"/>
      <c r="U448" s="44"/>
      <c r="V448" s="22"/>
      <c r="W448" s="44"/>
      <c r="X448" s="22"/>
      <c r="Y448" s="24"/>
      <c r="Z448" s="24"/>
      <c r="AA448" s="44"/>
      <c r="AB448" s="22"/>
      <c r="AC448" s="24"/>
      <c r="AD448" s="24"/>
      <c r="AE448" s="24"/>
    </row>
    <row r="449">
      <c r="B449" s="18" t="s">
        <v>2809</v>
      </c>
      <c r="C449" s="70" t="s">
        <v>2810</v>
      </c>
      <c r="E449" s="44"/>
      <c r="F449" s="22" t="s">
        <v>14</v>
      </c>
      <c r="G449" s="24"/>
      <c r="H449" s="24"/>
      <c r="I449" s="44"/>
      <c r="J449" s="22" t="s">
        <v>212</v>
      </c>
      <c r="K449" s="24"/>
      <c r="L449" s="24"/>
      <c r="M449" s="44"/>
      <c r="N449" s="22"/>
      <c r="O449" s="24"/>
      <c r="P449" s="24"/>
      <c r="Q449" s="44"/>
      <c r="R449" s="22"/>
      <c r="S449" s="24"/>
      <c r="T449" s="24"/>
      <c r="U449" s="44"/>
      <c r="V449" s="22"/>
      <c r="W449" s="44"/>
      <c r="X449" s="22"/>
      <c r="Y449" s="24"/>
      <c r="Z449" s="24"/>
      <c r="AA449" s="44"/>
      <c r="AB449" s="22"/>
      <c r="AC449" s="24"/>
      <c r="AD449" s="24"/>
      <c r="AE449" s="24"/>
    </row>
    <row r="450">
      <c r="B450" s="18" t="s">
        <v>2816</v>
      </c>
      <c r="C450" s="70" t="s">
        <v>2817</v>
      </c>
      <c r="E450" s="44"/>
      <c r="F450" s="22" t="s">
        <v>14</v>
      </c>
      <c r="G450" s="24"/>
      <c r="H450" s="24"/>
      <c r="I450" s="44"/>
      <c r="J450" s="22" t="s">
        <v>249</v>
      </c>
      <c r="K450" s="24"/>
      <c r="L450" s="24"/>
      <c r="M450" s="44"/>
      <c r="N450" s="22"/>
      <c r="O450" s="24"/>
      <c r="P450" s="24"/>
      <c r="Q450" s="44"/>
      <c r="R450" s="22"/>
      <c r="S450" s="24"/>
      <c r="T450" s="24"/>
      <c r="U450" s="44"/>
      <c r="V450" s="22"/>
      <c r="W450" s="44"/>
      <c r="X450" s="22"/>
      <c r="Y450" s="24"/>
      <c r="Z450" s="24"/>
      <c r="AA450" s="44"/>
      <c r="AB450" s="22"/>
      <c r="AC450" s="24"/>
      <c r="AD450" s="24"/>
      <c r="AE450" s="24"/>
    </row>
    <row r="451">
      <c r="B451" s="18" t="s">
        <v>2818</v>
      </c>
      <c r="C451" s="70" t="s">
        <v>2819</v>
      </c>
      <c r="E451" s="44"/>
      <c r="F451" s="22" t="s">
        <v>14</v>
      </c>
      <c r="G451" s="24"/>
      <c r="H451" s="24"/>
      <c r="I451" s="44"/>
      <c r="J451" s="22" t="s">
        <v>212</v>
      </c>
      <c r="K451" s="24"/>
      <c r="L451" s="24"/>
      <c r="M451" s="44"/>
      <c r="N451" s="22" t="s">
        <v>411</v>
      </c>
      <c r="O451" s="24"/>
      <c r="P451" s="24"/>
      <c r="Q451" s="44"/>
      <c r="R451" s="22" t="s">
        <v>2054</v>
      </c>
      <c r="S451" s="30" t="str">
        <f>HYPERLINK("https://www.youtube.com/watch?v=rlzfa2ekTE8&amp;index=292&amp;list=PLbU6uWaIKemqNvTeRxK-Ay6PRg9iwCKVi&amp;t=0s","HIT")</f>
        <v>HIT</v>
      </c>
      <c r="T451" s="30" t="str">
        <f>HYPERLINK("https://www.youtube.com/watch?v=tX-Q4OVdc6E","XEL")</f>
        <v>XEL</v>
      </c>
      <c r="U451" s="50"/>
      <c r="V451" s="22"/>
      <c r="W451" s="44"/>
      <c r="X451" s="22"/>
      <c r="Y451" s="24"/>
      <c r="Z451" s="24"/>
      <c r="AA451" s="44"/>
      <c r="AB451" s="22"/>
      <c r="AC451" s="24"/>
      <c r="AD451" s="24"/>
      <c r="AE451" s="24"/>
    </row>
    <row r="452">
      <c r="B452" s="18" t="s">
        <v>2827</v>
      </c>
      <c r="C452" s="70" t="s">
        <v>2829</v>
      </c>
      <c r="E452" s="44"/>
      <c r="F452" s="22" t="s">
        <v>14</v>
      </c>
      <c r="G452" s="24"/>
      <c r="H452" s="24"/>
      <c r="I452" s="44"/>
      <c r="J452" s="22" t="s">
        <v>212</v>
      </c>
      <c r="K452" s="24"/>
      <c r="L452" s="24"/>
      <c r="M452" s="44"/>
      <c r="N452" s="22" t="s">
        <v>307</v>
      </c>
      <c r="O452" s="30" t="str">
        <f>HYPERLINK("https://www.youtube.com/watch?v=m-CIa7puBUA&amp;index=293&amp;list=PLbU6uWaIKemqNvTeRxK-Ay6PRg9iwCKVi&amp;t=0s","HIT")</f>
        <v>HIT</v>
      </c>
      <c r="P452" s="52"/>
      <c r="Q452" s="50"/>
      <c r="R452" s="22"/>
      <c r="S452" s="24"/>
      <c r="T452" s="24"/>
      <c r="U452" s="44"/>
      <c r="V452" s="22"/>
      <c r="W452" s="44"/>
      <c r="X452" s="22"/>
      <c r="Y452" s="24"/>
      <c r="Z452" s="24"/>
      <c r="AA452" s="44"/>
      <c r="AB452" s="22"/>
      <c r="AC452" s="24"/>
      <c r="AD452" s="24"/>
      <c r="AE452" s="24"/>
    </row>
    <row r="453">
      <c r="A453" s="41" t="s">
        <v>2710</v>
      </c>
      <c r="B453" s="18" t="s">
        <v>2836</v>
      </c>
      <c r="C453" s="70" t="s">
        <v>2837</v>
      </c>
      <c r="D453" s="22" t="s">
        <v>133</v>
      </c>
      <c r="E453" s="44"/>
      <c r="F453" s="22" t="s">
        <v>14</v>
      </c>
      <c r="G453" s="24"/>
      <c r="H453" s="24"/>
      <c r="I453" s="44"/>
      <c r="J453" s="22" t="s">
        <v>473</v>
      </c>
      <c r="K453" s="30" t="str">
        <f>HYPERLINK("https://www.youtube.com/watch?v=689mtckhVP4","HGB")</f>
        <v>HGB</v>
      </c>
      <c r="L453" s="24"/>
      <c r="M453" s="44"/>
      <c r="N453" s="22" t="s">
        <v>307</v>
      </c>
      <c r="O453" s="24"/>
      <c r="P453" s="24"/>
      <c r="Q453" s="44"/>
      <c r="R453" s="22" t="s">
        <v>345</v>
      </c>
      <c r="S453" s="24"/>
      <c r="T453" s="24"/>
      <c r="U453" s="44"/>
      <c r="V453" s="22"/>
      <c r="W453" s="44"/>
      <c r="X453" s="22"/>
      <c r="Y453" s="24"/>
      <c r="Z453" s="24"/>
      <c r="AA453" s="44"/>
      <c r="AB453" s="22"/>
      <c r="AC453" s="24"/>
      <c r="AD453" s="24"/>
      <c r="AE453" s="24"/>
    </row>
    <row r="454">
      <c r="B454" s="18" t="s">
        <v>2840</v>
      </c>
      <c r="C454" s="70" t="s">
        <v>2841</v>
      </c>
      <c r="E454" s="44"/>
      <c r="F454" s="22" t="s">
        <v>14</v>
      </c>
      <c r="G454" s="30" t="str">
        <f>HYPERLINK("https://www.youtube.com/watch?v=9ruzBSpNeWU","HGB")</f>
        <v>HGB</v>
      </c>
      <c r="H454" s="24"/>
      <c r="I454" s="50"/>
      <c r="J454" s="22" t="s">
        <v>145</v>
      </c>
      <c r="K454" s="24"/>
      <c r="L454" s="24"/>
      <c r="M454" s="44"/>
      <c r="N454" s="22"/>
      <c r="O454" s="24"/>
      <c r="P454" s="24"/>
      <c r="Q454" s="44"/>
      <c r="R454" s="22"/>
      <c r="S454" s="24"/>
      <c r="T454" s="24"/>
      <c r="U454" s="44"/>
      <c r="V454" s="22"/>
      <c r="W454" s="44"/>
      <c r="X454" s="22"/>
      <c r="Y454" s="24"/>
      <c r="Z454" s="24"/>
      <c r="AA454" s="44"/>
      <c r="AB454" s="22"/>
      <c r="AC454" s="24"/>
      <c r="AD454" s="24"/>
      <c r="AE454" s="24"/>
    </row>
    <row r="455">
      <c r="B455" s="18" t="s">
        <v>2842</v>
      </c>
      <c r="C455" s="70" t="s">
        <v>2843</v>
      </c>
      <c r="E455" s="44"/>
      <c r="F455" s="22" t="s">
        <v>14</v>
      </c>
      <c r="G455" s="24"/>
      <c r="H455" s="24"/>
      <c r="I455" s="44"/>
      <c r="J455" s="22" t="s">
        <v>249</v>
      </c>
      <c r="K455" s="24"/>
      <c r="L455" s="24"/>
      <c r="M455" s="44"/>
      <c r="N455" s="22"/>
      <c r="O455" s="24"/>
      <c r="P455" s="24"/>
      <c r="Q455" s="44"/>
      <c r="R455" s="22"/>
      <c r="S455" s="24"/>
      <c r="T455" s="24"/>
      <c r="U455" s="44"/>
      <c r="V455" s="22"/>
      <c r="W455" s="44"/>
      <c r="X455" s="22"/>
      <c r="Y455" s="24"/>
      <c r="Z455" s="24"/>
      <c r="AA455" s="44"/>
      <c r="AB455" s="22"/>
      <c r="AC455" s="24"/>
      <c r="AD455" s="24"/>
      <c r="AE455" s="24"/>
    </row>
    <row r="456">
      <c r="B456" s="18" t="s">
        <v>2849</v>
      </c>
      <c r="C456" s="70" t="s">
        <v>2850</v>
      </c>
      <c r="E456" s="44"/>
      <c r="F456" s="22" t="s">
        <v>14</v>
      </c>
      <c r="G456" s="24"/>
      <c r="H456" s="24"/>
      <c r="I456" s="44"/>
      <c r="J456" s="22" t="s">
        <v>473</v>
      </c>
      <c r="K456" s="24"/>
      <c r="L456" s="24"/>
      <c r="M456" s="44"/>
      <c r="N456" s="22"/>
      <c r="O456" s="24"/>
      <c r="P456" s="24"/>
      <c r="Q456" s="44"/>
      <c r="R456" s="22"/>
      <c r="S456" s="24"/>
      <c r="T456" s="24"/>
      <c r="U456" s="44"/>
      <c r="V456" s="22"/>
      <c r="W456" s="44"/>
      <c r="X456" s="22"/>
      <c r="Y456" s="24"/>
      <c r="Z456" s="24"/>
      <c r="AA456" s="44"/>
      <c r="AB456" s="22"/>
      <c r="AC456" s="24"/>
      <c r="AD456" s="24"/>
      <c r="AE456" s="24"/>
    </row>
    <row r="457">
      <c r="B457" s="18" t="s">
        <v>2852</v>
      </c>
      <c r="C457" s="70" t="s">
        <v>2854</v>
      </c>
      <c r="E457" s="44"/>
      <c r="F457" s="22" t="s">
        <v>14</v>
      </c>
      <c r="G457" s="24"/>
      <c r="H457" s="24"/>
      <c r="I457" s="44"/>
      <c r="J457" s="22" t="s">
        <v>145</v>
      </c>
      <c r="K457" s="24"/>
      <c r="L457" s="24"/>
      <c r="M457" s="44"/>
      <c r="N457" s="22"/>
      <c r="O457" s="24"/>
      <c r="P457" s="24"/>
      <c r="Q457" s="44"/>
      <c r="R457" s="22"/>
      <c r="S457" s="24"/>
      <c r="T457" s="24"/>
      <c r="U457" s="44"/>
      <c r="V457" s="22"/>
      <c r="W457" s="44"/>
      <c r="X457" s="22"/>
      <c r="Y457" s="24"/>
      <c r="Z457" s="24"/>
      <c r="AA457" s="44"/>
      <c r="AB457" s="22"/>
      <c r="AC457" s="24"/>
      <c r="AD457" s="24"/>
      <c r="AE457" s="24"/>
    </row>
    <row r="458">
      <c r="A458" s="41" t="s">
        <v>2719</v>
      </c>
      <c r="B458" s="18" t="s">
        <v>2857</v>
      </c>
      <c r="C458" s="70" t="s">
        <v>2859</v>
      </c>
      <c r="D458" s="22" t="s">
        <v>133</v>
      </c>
      <c r="E458" s="44"/>
      <c r="F458" s="22" t="s">
        <v>14</v>
      </c>
      <c r="G458" s="24"/>
      <c r="H458" s="24"/>
      <c r="I458" s="44"/>
      <c r="J458" s="22" t="s">
        <v>145</v>
      </c>
      <c r="K458" s="24"/>
      <c r="L458" s="24"/>
      <c r="M458" s="44"/>
      <c r="N458" s="22"/>
      <c r="O458" s="24"/>
      <c r="P458" s="24"/>
      <c r="Q458" s="44"/>
      <c r="R458" s="22"/>
      <c r="S458" s="24"/>
      <c r="T458" s="24"/>
      <c r="U458" s="44"/>
      <c r="V458" s="22"/>
      <c r="W458" s="44"/>
      <c r="X458" s="22"/>
      <c r="Y458" s="24"/>
      <c r="Z458" s="24"/>
      <c r="AA458" s="44"/>
      <c r="AB458" s="22"/>
      <c r="AC458" s="24"/>
      <c r="AD458" s="24"/>
      <c r="AE458" s="24"/>
    </row>
    <row r="459">
      <c r="B459" s="18" t="s">
        <v>2862</v>
      </c>
      <c r="C459" s="70" t="s">
        <v>2863</v>
      </c>
      <c r="E459" s="44"/>
      <c r="F459" s="22" t="s">
        <v>14</v>
      </c>
      <c r="G459" s="24"/>
      <c r="H459" s="24"/>
      <c r="I459" s="44"/>
      <c r="J459" s="22" t="s">
        <v>423</v>
      </c>
      <c r="K459" s="24"/>
      <c r="L459" s="24"/>
      <c r="M459" s="44"/>
      <c r="N459" s="22"/>
      <c r="O459" s="24"/>
      <c r="P459" s="24"/>
      <c r="Q459" s="44"/>
      <c r="R459" s="22"/>
      <c r="S459" s="24"/>
      <c r="T459" s="24"/>
      <c r="U459" s="44"/>
      <c r="V459" s="22"/>
      <c r="W459" s="44"/>
      <c r="X459" s="22"/>
      <c r="Y459" s="24"/>
      <c r="Z459" s="24"/>
      <c r="AA459" s="44"/>
      <c r="AB459" s="22"/>
      <c r="AC459" s="24"/>
      <c r="AD459" s="24"/>
      <c r="AE459" s="24"/>
    </row>
    <row r="460">
      <c r="B460" s="18" t="s">
        <v>2866</v>
      </c>
      <c r="C460" s="70" t="s">
        <v>2867</v>
      </c>
      <c r="E460" s="44"/>
      <c r="F460" s="22" t="s">
        <v>14</v>
      </c>
      <c r="G460" s="24"/>
      <c r="H460" s="24"/>
      <c r="I460" s="44"/>
      <c r="J460" s="22" t="s">
        <v>586</v>
      </c>
      <c r="K460" s="24"/>
      <c r="L460" s="24"/>
      <c r="M460" s="44"/>
      <c r="N460" s="22" t="s">
        <v>354</v>
      </c>
      <c r="O460" s="24"/>
      <c r="P460" s="24"/>
      <c r="Q460" s="44"/>
      <c r="R460" s="22"/>
      <c r="S460" s="24"/>
      <c r="T460" s="24"/>
      <c r="U460" s="44"/>
      <c r="V460" s="22"/>
      <c r="W460" s="44"/>
      <c r="X460" s="22"/>
      <c r="Y460" s="24"/>
      <c r="Z460" s="24"/>
      <c r="AA460" s="44"/>
      <c r="AB460" s="22"/>
      <c r="AC460" s="24"/>
      <c r="AD460" s="24"/>
      <c r="AE460" s="24"/>
    </row>
    <row r="461">
      <c r="B461" s="18" t="s">
        <v>2869</v>
      </c>
      <c r="C461" s="70" t="s">
        <v>2871</v>
      </c>
      <c r="E461" s="44"/>
      <c r="F461" s="22" t="s">
        <v>14</v>
      </c>
      <c r="G461" s="24"/>
      <c r="H461" s="24"/>
      <c r="I461" s="44"/>
      <c r="J461" s="22" t="s">
        <v>486</v>
      </c>
      <c r="K461" s="30" t="str">
        <f>HYPERLINK("https://www.youtube.com/watch?v=tyqZxdAtQl4&amp;index=221&amp;t=0s&amp;list=PLbU6uWaIKemqNvTeRxK-Ay6PRg9iwCKVi","HIT")</f>
        <v>HIT</v>
      </c>
      <c r="L461" s="52"/>
      <c r="M461" s="50"/>
      <c r="N461" s="22"/>
      <c r="O461" s="24"/>
      <c r="P461" s="24"/>
      <c r="Q461" s="44"/>
      <c r="R461" s="22"/>
      <c r="S461" s="24"/>
      <c r="T461" s="24"/>
      <c r="U461" s="44"/>
      <c r="V461" s="22"/>
      <c r="W461" s="44"/>
      <c r="X461" s="22"/>
      <c r="Y461" s="24"/>
      <c r="Z461" s="24"/>
      <c r="AA461" s="44"/>
      <c r="AB461" s="22"/>
      <c r="AC461" s="24"/>
      <c r="AD461" s="24"/>
      <c r="AE461" s="24"/>
    </row>
    <row r="462">
      <c r="B462" s="18" t="s">
        <v>2875</v>
      </c>
      <c r="C462" s="70" t="s">
        <v>2876</v>
      </c>
      <c r="E462" s="44"/>
      <c r="F462" s="22" t="s">
        <v>14</v>
      </c>
      <c r="G462" s="24"/>
      <c r="H462" s="24"/>
      <c r="I462" s="44"/>
      <c r="J462" s="22" t="s">
        <v>330</v>
      </c>
      <c r="K462" s="24"/>
      <c r="L462" s="24"/>
      <c r="M462" s="44"/>
      <c r="N462" s="22"/>
      <c r="O462" s="24"/>
      <c r="P462" s="24"/>
      <c r="Q462" s="44"/>
      <c r="R462" s="22"/>
      <c r="S462" s="24"/>
      <c r="T462" s="24"/>
      <c r="U462" s="44"/>
      <c r="V462" s="22"/>
      <c r="W462" s="44"/>
      <c r="X462" s="22"/>
      <c r="Y462" s="24"/>
      <c r="Z462" s="24"/>
      <c r="AA462" s="44"/>
      <c r="AB462" s="22"/>
      <c r="AC462" s="24"/>
      <c r="AD462" s="24"/>
      <c r="AE462" s="24"/>
    </row>
    <row r="463">
      <c r="A463" s="41" t="s">
        <v>2727</v>
      </c>
      <c r="B463" s="18" t="s">
        <v>2880</v>
      </c>
      <c r="C463" s="70" t="s">
        <v>2881</v>
      </c>
      <c r="D463" s="22" t="s">
        <v>133</v>
      </c>
      <c r="E463" s="44"/>
      <c r="F463" s="22" t="s">
        <v>14</v>
      </c>
      <c r="G463" s="24"/>
      <c r="H463" s="24"/>
      <c r="I463" s="44"/>
      <c r="J463" s="22" t="s">
        <v>145</v>
      </c>
      <c r="K463" s="30" t="str">
        <f>HYPERLINK("https://www.youtube.com/watch?v=dbZALdJulIk","SUN")</f>
        <v>SUN</v>
      </c>
      <c r="L463" s="24"/>
      <c r="M463" s="44"/>
      <c r="N463" s="22"/>
      <c r="O463" s="24"/>
      <c r="P463" s="24"/>
      <c r="Q463" s="44"/>
      <c r="R463" s="22"/>
      <c r="S463" s="24"/>
      <c r="T463" s="24"/>
      <c r="U463" s="44"/>
      <c r="V463" s="22"/>
      <c r="W463" s="44"/>
      <c r="X463" s="22"/>
      <c r="Y463" s="24"/>
      <c r="Z463" s="24"/>
      <c r="AA463" s="44"/>
      <c r="AB463" s="22"/>
      <c r="AC463" s="24"/>
      <c r="AD463" s="24"/>
      <c r="AE463" s="24"/>
    </row>
    <row r="464">
      <c r="B464" s="18" t="s">
        <v>2885</v>
      </c>
      <c r="C464" s="70" t="s">
        <v>2886</v>
      </c>
      <c r="E464" s="44"/>
      <c r="F464" s="22" t="s">
        <v>14</v>
      </c>
      <c r="G464" s="24"/>
      <c r="H464" s="24"/>
      <c r="I464" s="44"/>
      <c r="J464" s="22" t="s">
        <v>458</v>
      </c>
      <c r="K464" s="24"/>
      <c r="L464" s="24"/>
      <c r="M464" s="44"/>
      <c r="N464" s="22" t="s">
        <v>435</v>
      </c>
      <c r="O464" s="30" t="str">
        <f>HYPERLINK("https://www.youtube.com/watch?v=ZolduArHavE","SUN")</f>
        <v>SUN</v>
      </c>
      <c r="P464" s="24"/>
      <c r="Q464" s="44"/>
      <c r="R464" s="22"/>
      <c r="S464" s="24"/>
      <c r="T464" s="24"/>
      <c r="U464" s="44"/>
      <c r="V464" s="22"/>
      <c r="W464" s="44"/>
      <c r="X464" s="22"/>
      <c r="Y464" s="24"/>
      <c r="Z464" s="24"/>
      <c r="AA464" s="44"/>
      <c r="AB464" s="22"/>
      <c r="AC464" s="24"/>
      <c r="AD464" s="24"/>
      <c r="AE464" s="24"/>
    </row>
    <row r="465">
      <c r="B465" s="18" t="s">
        <v>2892</v>
      </c>
      <c r="C465" s="70" t="s">
        <v>2893</v>
      </c>
      <c r="E465" s="44"/>
      <c r="F465" s="22" t="s">
        <v>14</v>
      </c>
      <c r="G465" s="24"/>
      <c r="H465" s="24"/>
      <c r="I465" s="44"/>
      <c r="J465" s="22" t="s">
        <v>145</v>
      </c>
      <c r="K465" s="24"/>
      <c r="L465" s="24"/>
      <c r="M465" s="44"/>
      <c r="N465" s="22"/>
      <c r="O465" s="24"/>
      <c r="P465" s="24"/>
      <c r="Q465" s="44"/>
      <c r="R465" s="22"/>
      <c r="S465" s="24"/>
      <c r="T465" s="24"/>
      <c r="U465" s="44"/>
      <c r="V465" s="22"/>
      <c r="W465" s="44"/>
      <c r="X465" s="22"/>
      <c r="Y465" s="24"/>
      <c r="Z465" s="24"/>
      <c r="AA465" s="44"/>
      <c r="AB465" s="22"/>
      <c r="AC465" s="24"/>
      <c r="AD465" s="24"/>
      <c r="AE465" s="24"/>
    </row>
    <row r="466">
      <c r="B466" s="18" t="s">
        <v>2899</v>
      </c>
      <c r="C466" s="70" t="s">
        <v>2901</v>
      </c>
      <c r="E466" s="44"/>
      <c r="F466" s="22" t="s">
        <v>14</v>
      </c>
      <c r="G466" s="24"/>
      <c r="H466" s="24"/>
      <c r="I466" s="44"/>
      <c r="J466" s="22" t="s">
        <v>249</v>
      </c>
      <c r="K466" s="24"/>
      <c r="L466" s="24"/>
      <c r="M466" s="44"/>
      <c r="N466" s="22"/>
      <c r="O466" s="24"/>
      <c r="P466" s="24"/>
      <c r="Q466" s="44"/>
      <c r="R466" s="22"/>
      <c r="S466" s="24"/>
      <c r="T466" s="24"/>
      <c r="U466" s="44"/>
      <c r="V466" s="22"/>
      <c r="W466" s="44"/>
      <c r="X466" s="22"/>
      <c r="Y466" s="24"/>
      <c r="Z466" s="24"/>
      <c r="AA466" s="44"/>
      <c r="AB466" s="22"/>
      <c r="AC466" s="24"/>
      <c r="AD466" s="24"/>
      <c r="AE466" s="24"/>
    </row>
    <row r="467">
      <c r="B467" s="18" t="s">
        <v>2903</v>
      </c>
      <c r="C467" s="70" t="s">
        <v>2904</v>
      </c>
      <c r="E467" s="44"/>
      <c r="F467" s="22" t="s">
        <v>14</v>
      </c>
      <c r="G467" s="24"/>
      <c r="H467" s="24"/>
      <c r="I467" s="44"/>
      <c r="J467" s="22" t="s">
        <v>145</v>
      </c>
      <c r="K467" s="24"/>
      <c r="L467" s="24"/>
      <c r="M467" s="44"/>
      <c r="N467" s="22"/>
      <c r="O467" s="24"/>
      <c r="P467" s="24"/>
      <c r="Q467" s="44"/>
      <c r="R467" s="22"/>
      <c r="S467" s="24"/>
      <c r="T467" s="24"/>
      <c r="U467" s="44"/>
      <c r="V467" s="22"/>
      <c r="W467" s="44"/>
      <c r="X467" s="22"/>
      <c r="Y467" s="24"/>
      <c r="Z467" s="24"/>
      <c r="AA467" s="44"/>
      <c r="AB467" s="22"/>
      <c r="AC467" s="24"/>
      <c r="AD467" s="24"/>
      <c r="AE467" s="24"/>
    </row>
    <row r="468">
      <c r="A468" s="41" t="s">
        <v>2735</v>
      </c>
      <c r="B468" s="18" t="s">
        <v>2907</v>
      </c>
      <c r="C468" s="70" t="s">
        <v>2908</v>
      </c>
      <c r="D468" s="22" t="s">
        <v>133</v>
      </c>
      <c r="E468" s="44"/>
      <c r="F468" s="22" t="s">
        <v>14</v>
      </c>
      <c r="G468" s="24"/>
      <c r="H468" s="24"/>
      <c r="I468" s="44"/>
      <c r="J468" s="22" t="s">
        <v>212</v>
      </c>
      <c r="K468" s="24"/>
      <c r="L468" s="24"/>
      <c r="M468" s="44"/>
      <c r="N468" s="22"/>
      <c r="O468" s="24"/>
      <c r="P468" s="24"/>
      <c r="Q468" s="44"/>
      <c r="R468" s="22"/>
      <c r="S468" s="24"/>
      <c r="T468" s="24"/>
      <c r="U468" s="44"/>
      <c r="V468" s="22"/>
      <c r="W468" s="44"/>
      <c r="X468" s="22"/>
      <c r="Y468" s="24"/>
      <c r="Z468" s="24"/>
      <c r="AA468" s="44"/>
      <c r="AB468" s="22"/>
      <c r="AC468" s="24"/>
      <c r="AD468" s="24"/>
      <c r="AE468" s="24"/>
    </row>
    <row r="469">
      <c r="B469" s="18" t="s">
        <v>2914</v>
      </c>
      <c r="C469" s="70" t="s">
        <v>2915</v>
      </c>
      <c r="E469" s="44"/>
      <c r="F469" s="22" t="s">
        <v>14</v>
      </c>
      <c r="G469" s="24"/>
      <c r="H469" s="24"/>
      <c r="I469" s="44"/>
      <c r="J469" s="22" t="s">
        <v>619</v>
      </c>
      <c r="K469" s="24"/>
      <c r="L469" s="24"/>
      <c r="M469" s="44"/>
      <c r="N469" s="22"/>
      <c r="O469" s="24"/>
      <c r="P469" s="24"/>
      <c r="Q469" s="44"/>
      <c r="R469" s="22"/>
      <c r="S469" s="24"/>
      <c r="T469" s="24"/>
      <c r="U469" s="44"/>
      <c r="V469" s="22"/>
      <c r="W469" s="44"/>
      <c r="X469" s="22"/>
      <c r="Y469" s="24"/>
      <c r="Z469" s="24"/>
      <c r="AA469" s="44"/>
      <c r="AB469" s="22"/>
      <c r="AC469" s="24"/>
      <c r="AD469" s="24"/>
      <c r="AE469" s="24"/>
    </row>
    <row r="470">
      <c r="B470" s="18" t="s">
        <v>2916</v>
      </c>
      <c r="C470" s="70" t="s">
        <v>2917</v>
      </c>
      <c r="E470" s="44"/>
      <c r="F470" s="22" t="s">
        <v>14</v>
      </c>
      <c r="G470" s="24"/>
      <c r="H470" s="24"/>
      <c r="I470" s="44"/>
      <c r="J470" s="22" t="s">
        <v>556</v>
      </c>
      <c r="K470" s="24"/>
      <c r="L470" s="24"/>
      <c r="M470" s="44"/>
      <c r="N470" s="22"/>
      <c r="O470" s="24"/>
      <c r="P470" s="24"/>
      <c r="Q470" s="44"/>
      <c r="R470" s="22"/>
      <c r="S470" s="24"/>
      <c r="T470" s="24"/>
      <c r="U470" s="44"/>
      <c r="V470" s="22"/>
      <c r="W470" s="44"/>
      <c r="X470" s="22"/>
      <c r="Y470" s="24"/>
      <c r="Z470" s="24"/>
      <c r="AA470" s="44"/>
      <c r="AB470" s="22"/>
      <c r="AC470" s="24"/>
      <c r="AD470" s="24"/>
      <c r="AE470" s="24"/>
    </row>
    <row r="471">
      <c r="B471" s="18" t="s">
        <v>2918</v>
      </c>
      <c r="C471" s="70" t="s">
        <v>2919</v>
      </c>
      <c r="E471" s="44"/>
      <c r="F471" s="22" t="s">
        <v>14</v>
      </c>
      <c r="G471" s="24"/>
      <c r="H471" s="24"/>
      <c r="I471" s="44"/>
      <c r="J471" s="22" t="s">
        <v>145</v>
      </c>
      <c r="K471" s="24"/>
      <c r="L471" s="24"/>
      <c r="M471" s="44"/>
      <c r="N471" s="22"/>
      <c r="O471" s="24"/>
      <c r="P471" s="24"/>
      <c r="Q471" s="44"/>
      <c r="R471" s="22"/>
      <c r="S471" s="24"/>
      <c r="T471" s="24"/>
      <c r="U471" s="44"/>
      <c r="V471" s="22"/>
      <c r="W471" s="44"/>
      <c r="X471" s="22"/>
      <c r="Y471" s="24"/>
      <c r="Z471" s="24"/>
      <c r="AA471" s="44"/>
      <c r="AB471" s="22"/>
      <c r="AC471" s="24"/>
      <c r="AD471" s="24"/>
      <c r="AE471" s="24"/>
    </row>
    <row r="472">
      <c r="B472" s="18" t="s">
        <v>2920</v>
      </c>
      <c r="C472" s="70" t="s">
        <v>2921</v>
      </c>
      <c r="E472" s="44"/>
      <c r="F472" s="22" t="s">
        <v>14</v>
      </c>
      <c r="G472" s="24"/>
      <c r="H472" s="24"/>
      <c r="I472" s="44"/>
      <c r="J472" s="22" t="s">
        <v>145</v>
      </c>
      <c r="K472" s="24"/>
      <c r="L472" s="24"/>
      <c r="M472" s="44"/>
      <c r="N472" s="22"/>
      <c r="O472" s="24"/>
      <c r="P472" s="24"/>
      <c r="Q472" s="44"/>
      <c r="R472" s="22"/>
      <c r="S472" s="24"/>
      <c r="T472" s="24"/>
      <c r="U472" s="44"/>
      <c r="V472" s="22"/>
      <c r="W472" s="44"/>
      <c r="X472" s="22"/>
      <c r="Y472" s="24"/>
      <c r="Z472" s="24"/>
      <c r="AA472" s="44"/>
      <c r="AB472" s="22"/>
      <c r="AC472" s="24"/>
      <c r="AD472" s="24"/>
      <c r="AE472" s="24"/>
    </row>
    <row r="473">
      <c r="A473" s="41" t="s">
        <v>2744</v>
      </c>
      <c r="B473" s="18" t="s">
        <v>2925</v>
      </c>
      <c r="C473" s="70" t="s">
        <v>2926</v>
      </c>
      <c r="D473" s="22" t="s">
        <v>133</v>
      </c>
      <c r="E473" s="44"/>
      <c r="F473" s="22" t="s">
        <v>14</v>
      </c>
      <c r="G473" s="24"/>
      <c r="H473" s="24"/>
      <c r="I473" s="44"/>
      <c r="J473" s="22" t="s">
        <v>325</v>
      </c>
      <c r="K473" s="24"/>
      <c r="L473" s="24"/>
      <c r="M473" s="44"/>
      <c r="N473" s="22"/>
      <c r="O473" s="24"/>
      <c r="P473" s="24"/>
      <c r="Q473" s="44"/>
      <c r="R473" s="22"/>
      <c r="S473" s="24"/>
      <c r="T473" s="24"/>
      <c r="U473" s="44"/>
      <c r="V473" s="22"/>
      <c r="W473" s="44"/>
      <c r="X473" s="22"/>
      <c r="Y473" s="24"/>
      <c r="Z473" s="24"/>
      <c r="AA473" s="44"/>
      <c r="AB473" s="22"/>
      <c r="AC473" s="24"/>
      <c r="AD473" s="24"/>
      <c r="AE473" s="24"/>
    </row>
    <row r="474">
      <c r="B474" s="18" t="s">
        <v>2932</v>
      </c>
      <c r="C474" s="70" t="s">
        <v>2933</v>
      </c>
      <c r="E474" s="44"/>
      <c r="F474" s="22" t="s">
        <v>14</v>
      </c>
      <c r="G474" s="24"/>
      <c r="H474" s="24"/>
      <c r="I474" s="44"/>
      <c r="J474" s="22" t="s">
        <v>423</v>
      </c>
      <c r="K474" s="24"/>
      <c r="L474" s="24"/>
      <c r="M474" s="44"/>
      <c r="N474" s="22"/>
      <c r="O474" s="24"/>
      <c r="P474" s="24"/>
      <c r="Q474" s="44"/>
      <c r="R474" s="22"/>
      <c r="S474" s="24"/>
      <c r="T474" s="24"/>
      <c r="U474" s="44"/>
      <c r="V474" s="22"/>
      <c r="W474" s="44"/>
      <c r="X474" s="22"/>
      <c r="Y474" s="24"/>
      <c r="Z474" s="24"/>
      <c r="AA474" s="44"/>
      <c r="AB474" s="22"/>
      <c r="AC474" s="24"/>
      <c r="AD474" s="24"/>
      <c r="AE474" s="24"/>
    </row>
    <row r="475">
      <c r="B475" s="18" t="s">
        <v>2934</v>
      </c>
      <c r="C475" s="70" t="s">
        <v>2935</v>
      </c>
      <c r="E475" s="44"/>
      <c r="F475" s="22" t="s">
        <v>14</v>
      </c>
      <c r="G475" s="24"/>
      <c r="H475" s="24"/>
      <c r="I475" s="44"/>
      <c r="J475" s="22" t="s">
        <v>145</v>
      </c>
      <c r="K475" s="24"/>
      <c r="L475" s="24"/>
      <c r="M475" s="44"/>
      <c r="N475" s="22"/>
      <c r="O475" s="24"/>
      <c r="P475" s="24"/>
      <c r="Q475" s="44"/>
      <c r="R475" s="22"/>
      <c r="S475" s="24"/>
      <c r="T475" s="24"/>
      <c r="U475" s="44"/>
      <c r="V475" s="22"/>
      <c r="W475" s="44"/>
      <c r="X475" s="22"/>
      <c r="Y475" s="24"/>
      <c r="Z475" s="24"/>
      <c r="AA475" s="44"/>
      <c r="AB475" s="22"/>
      <c r="AC475" s="24"/>
      <c r="AD475" s="24"/>
      <c r="AE475" s="24"/>
    </row>
    <row r="476">
      <c r="B476" s="18" t="s">
        <v>2937</v>
      </c>
      <c r="C476" s="70" t="s">
        <v>2939</v>
      </c>
      <c r="E476" s="44"/>
      <c r="F476" s="22" t="s">
        <v>14</v>
      </c>
      <c r="G476" s="24"/>
      <c r="H476" s="24"/>
      <c r="I476" s="44"/>
      <c r="J476" s="22" t="s">
        <v>473</v>
      </c>
      <c r="K476" s="24"/>
      <c r="L476" s="24"/>
      <c r="M476" s="44"/>
      <c r="N476" s="22"/>
      <c r="O476" s="24"/>
      <c r="P476" s="24"/>
      <c r="Q476" s="44"/>
      <c r="R476" s="22"/>
      <c r="S476" s="24"/>
      <c r="T476" s="24"/>
      <c r="U476" s="44"/>
      <c r="V476" s="22"/>
      <c r="W476" s="44"/>
      <c r="X476" s="22"/>
      <c r="Y476" s="24"/>
      <c r="Z476" s="24"/>
      <c r="AA476" s="44"/>
      <c r="AB476" s="22"/>
      <c r="AC476" s="24"/>
      <c r="AD476" s="24"/>
      <c r="AE476" s="24"/>
    </row>
    <row r="477">
      <c r="B477" s="18" t="s">
        <v>2940</v>
      </c>
      <c r="C477" s="70" t="s">
        <v>2941</v>
      </c>
      <c r="E477" s="44"/>
      <c r="F477" s="22" t="s">
        <v>14</v>
      </c>
      <c r="G477" s="24"/>
      <c r="H477" s="24"/>
      <c r="I477" s="44"/>
      <c r="J477" s="22" t="s">
        <v>619</v>
      </c>
      <c r="K477" s="24"/>
      <c r="L477" s="24"/>
      <c r="M477" s="44"/>
      <c r="N477" s="22"/>
      <c r="O477" s="24"/>
      <c r="P477" s="24"/>
      <c r="Q477" s="44"/>
      <c r="R477" s="22"/>
      <c r="S477" s="24"/>
      <c r="T477" s="24"/>
      <c r="U477" s="44"/>
      <c r="V477" s="22"/>
      <c r="W477" s="44"/>
      <c r="X477" s="22"/>
      <c r="Y477" s="24"/>
      <c r="Z477" s="24"/>
      <c r="AA477" s="44"/>
      <c r="AB477" s="22"/>
      <c r="AC477" s="24"/>
      <c r="AD477" s="24"/>
      <c r="AE477" s="24"/>
    </row>
    <row r="478">
      <c r="A478" s="41" t="s">
        <v>2755</v>
      </c>
      <c r="B478" s="18" t="s">
        <v>2944</v>
      </c>
      <c r="C478" s="70" t="s">
        <v>2945</v>
      </c>
      <c r="D478" s="22" t="s">
        <v>133</v>
      </c>
      <c r="E478" s="44"/>
      <c r="F478" s="22" t="s">
        <v>14</v>
      </c>
      <c r="G478" s="24"/>
      <c r="H478" s="24"/>
      <c r="I478" s="44"/>
      <c r="J478" s="22" t="s">
        <v>145</v>
      </c>
      <c r="K478" s="24"/>
      <c r="L478" s="24"/>
      <c r="M478" s="44"/>
      <c r="N478" s="22"/>
      <c r="O478" s="24"/>
      <c r="P478" s="24"/>
      <c r="Q478" s="44"/>
      <c r="R478" s="22"/>
      <c r="S478" s="24"/>
      <c r="T478" s="24"/>
      <c r="U478" s="44"/>
      <c r="V478" s="22"/>
      <c r="W478" s="44"/>
      <c r="X478" s="22"/>
      <c r="Y478" s="24"/>
      <c r="Z478" s="24"/>
      <c r="AA478" s="44"/>
      <c r="AB478" s="22"/>
      <c r="AC478" s="24"/>
      <c r="AD478" s="24"/>
      <c r="AE478" s="24"/>
    </row>
    <row r="479">
      <c r="B479" s="18" t="s">
        <v>2946</v>
      </c>
      <c r="C479" s="70" t="s">
        <v>2947</v>
      </c>
      <c r="E479" s="44"/>
      <c r="F479" s="22" t="s">
        <v>14</v>
      </c>
      <c r="G479" s="24"/>
      <c r="H479" s="24"/>
      <c r="I479" s="44"/>
      <c r="J479" s="22" t="s">
        <v>249</v>
      </c>
      <c r="K479" s="24"/>
      <c r="L479" s="24"/>
      <c r="M479" s="44"/>
      <c r="N479" s="22" t="s">
        <v>319</v>
      </c>
      <c r="O479" s="24"/>
      <c r="P479" s="24"/>
      <c r="Q479" s="44"/>
      <c r="R479" s="22" t="s">
        <v>318</v>
      </c>
      <c r="S479" s="24"/>
      <c r="T479" s="24"/>
      <c r="U479" s="44"/>
      <c r="V479" s="22"/>
      <c r="W479" s="44"/>
      <c r="X479" s="22"/>
      <c r="Y479" s="24"/>
      <c r="Z479" s="24"/>
      <c r="AA479" s="44"/>
      <c r="AB479" s="22"/>
      <c r="AC479" s="24"/>
      <c r="AD479" s="24"/>
      <c r="AE479" s="24"/>
    </row>
    <row r="480">
      <c r="B480" s="18" t="s">
        <v>2950</v>
      </c>
      <c r="C480" s="70" t="s">
        <v>2951</v>
      </c>
      <c r="E480" s="44"/>
      <c r="F480" s="22" t="s">
        <v>14</v>
      </c>
      <c r="G480" s="24"/>
      <c r="H480" s="24"/>
      <c r="I480" s="44"/>
      <c r="J480" s="22" t="s">
        <v>145</v>
      </c>
      <c r="K480" s="24"/>
      <c r="L480" s="24"/>
      <c r="M480" s="44"/>
      <c r="N480" s="22"/>
      <c r="O480" s="24"/>
      <c r="P480" s="24"/>
      <c r="Q480" s="44"/>
      <c r="R480" s="22"/>
      <c r="S480" s="24"/>
      <c r="T480" s="24"/>
      <c r="U480" s="44"/>
      <c r="V480" s="22"/>
      <c r="W480" s="44"/>
      <c r="X480" s="22"/>
      <c r="Y480" s="24"/>
      <c r="Z480" s="24"/>
      <c r="AA480" s="44"/>
      <c r="AB480" s="22"/>
      <c r="AC480" s="24"/>
      <c r="AD480" s="24"/>
      <c r="AE480" s="24"/>
    </row>
    <row r="481">
      <c r="B481" s="18" t="s">
        <v>2957</v>
      </c>
      <c r="C481" s="70" t="s">
        <v>2958</v>
      </c>
      <c r="E481" s="44"/>
      <c r="F481" s="22" t="s">
        <v>14</v>
      </c>
      <c r="G481" s="24"/>
      <c r="H481" s="24"/>
      <c r="I481" s="44"/>
      <c r="J481" s="22" t="s">
        <v>335</v>
      </c>
      <c r="K481" s="24"/>
      <c r="L481" s="24"/>
      <c r="M481" s="44"/>
      <c r="N481" s="22"/>
      <c r="O481" s="24"/>
      <c r="P481" s="24"/>
      <c r="Q481" s="44"/>
      <c r="R481" s="22"/>
      <c r="S481" s="24"/>
      <c r="T481" s="24"/>
      <c r="U481" s="44"/>
      <c r="V481" s="22"/>
      <c r="W481" s="44"/>
      <c r="X481" s="22"/>
      <c r="Y481" s="24"/>
      <c r="Z481" s="24"/>
      <c r="AA481" s="44"/>
      <c r="AB481" s="22"/>
      <c r="AC481" s="24"/>
      <c r="AD481" s="24"/>
      <c r="AE481" s="24"/>
    </row>
    <row r="482">
      <c r="B482" s="18" t="s">
        <v>2959</v>
      </c>
      <c r="C482" s="70" t="s">
        <v>2960</v>
      </c>
      <c r="E482" s="44"/>
      <c r="F482" s="22" t="s">
        <v>14</v>
      </c>
      <c r="G482" s="24"/>
      <c r="H482" s="24"/>
      <c r="I482" s="44"/>
      <c r="J482" s="22" t="s">
        <v>249</v>
      </c>
      <c r="K482" s="24"/>
      <c r="L482" s="24"/>
      <c r="M482" s="44"/>
      <c r="N482" s="22" t="s">
        <v>734</v>
      </c>
      <c r="O482" s="24"/>
      <c r="P482" s="24"/>
      <c r="Q482" s="44"/>
      <c r="R482" s="22"/>
      <c r="S482" s="24"/>
      <c r="T482" s="24"/>
      <c r="U482" s="44"/>
      <c r="V482" s="22"/>
      <c r="W482" s="44"/>
      <c r="X482" s="22"/>
      <c r="Y482" s="24"/>
      <c r="Z482" s="24"/>
      <c r="AA482" s="44"/>
      <c r="AB482" s="22"/>
      <c r="AC482" s="24"/>
      <c r="AD482" s="24"/>
      <c r="AE482" s="24"/>
    </row>
    <row r="483">
      <c r="A483" s="41" t="s">
        <v>2760</v>
      </c>
      <c r="B483" s="18" t="s">
        <v>2966</v>
      </c>
      <c r="C483" s="70" t="s">
        <v>2967</v>
      </c>
      <c r="D483" s="22" t="s">
        <v>133</v>
      </c>
      <c r="E483" s="44"/>
      <c r="F483" s="22" t="s">
        <v>14</v>
      </c>
      <c r="G483" s="24"/>
      <c r="H483" s="24"/>
      <c r="I483" s="44"/>
      <c r="J483" s="22" t="s">
        <v>145</v>
      </c>
      <c r="K483" s="24"/>
      <c r="L483" s="24"/>
      <c r="M483" s="44"/>
      <c r="N483" s="22"/>
      <c r="O483" s="24"/>
      <c r="P483" s="24"/>
      <c r="Q483" s="44"/>
      <c r="R483" s="22"/>
      <c r="S483" s="24"/>
      <c r="T483" s="24"/>
      <c r="U483" s="44"/>
      <c r="V483" s="22"/>
      <c r="W483" s="44"/>
      <c r="X483" s="22"/>
      <c r="Y483" s="24"/>
      <c r="Z483" s="24"/>
      <c r="AA483" s="44"/>
      <c r="AB483" s="22"/>
      <c r="AC483" s="24"/>
      <c r="AD483" s="24"/>
      <c r="AE483" s="24"/>
    </row>
    <row r="484">
      <c r="B484" s="18" t="s">
        <v>2971</v>
      </c>
      <c r="C484" s="70" t="s">
        <v>2972</v>
      </c>
      <c r="E484" s="44"/>
      <c r="F484" s="22" t="s">
        <v>14</v>
      </c>
      <c r="G484" s="30" t="str">
        <f>HYPERLINK("https://www.youtube.com/watch?v=jS8DrWrVaTA&amp;t=0s&amp;list=PLbU6uWaIKemqNvTeRxK-Ay6PRg9iwCKVi&amp;index=67","HIT")</f>
        <v>HIT</v>
      </c>
      <c r="H484" s="52"/>
      <c r="I484" s="50"/>
      <c r="J484" s="22" t="s">
        <v>145</v>
      </c>
      <c r="K484" s="24"/>
      <c r="L484" s="24"/>
      <c r="M484" s="44"/>
      <c r="N484" s="22"/>
      <c r="O484" s="24"/>
      <c r="P484" s="24"/>
      <c r="Q484" s="44"/>
      <c r="R484" s="22"/>
      <c r="S484" s="24"/>
      <c r="T484" s="24"/>
      <c r="U484" s="44"/>
      <c r="V484" s="22"/>
      <c r="W484" s="44"/>
      <c r="X484" s="22"/>
      <c r="Y484" s="24"/>
      <c r="Z484" s="24"/>
      <c r="AA484" s="44"/>
      <c r="AB484" s="22"/>
      <c r="AC484" s="24"/>
      <c r="AD484" s="24"/>
      <c r="AE484" s="24"/>
    </row>
    <row r="485">
      <c r="B485" s="18" t="s">
        <v>2978</v>
      </c>
      <c r="C485" s="70" t="s">
        <v>2979</v>
      </c>
      <c r="E485" s="44"/>
      <c r="F485" s="22" t="s">
        <v>14</v>
      </c>
      <c r="G485" s="24"/>
      <c r="H485" s="24"/>
      <c r="I485" s="44"/>
      <c r="J485" s="22" t="s">
        <v>458</v>
      </c>
      <c r="K485" s="24"/>
      <c r="L485" s="24"/>
      <c r="M485" s="44"/>
      <c r="N485" s="22" t="s">
        <v>345</v>
      </c>
      <c r="O485" s="24"/>
      <c r="P485" s="24"/>
      <c r="Q485" s="44"/>
      <c r="R485" s="22"/>
      <c r="S485" s="24"/>
      <c r="T485" s="24"/>
      <c r="U485" s="44"/>
      <c r="V485" s="22"/>
      <c r="W485" s="44"/>
      <c r="X485" s="22"/>
      <c r="Y485" s="24"/>
      <c r="Z485" s="24"/>
      <c r="AA485" s="44"/>
      <c r="AB485" s="22"/>
      <c r="AC485" s="24"/>
      <c r="AD485" s="24"/>
      <c r="AE485" s="24"/>
    </row>
    <row r="486">
      <c r="B486" s="18" t="s">
        <v>2980</v>
      </c>
      <c r="C486" s="70" t="s">
        <v>2981</v>
      </c>
      <c r="E486" s="44"/>
      <c r="F486" s="22" t="s">
        <v>14</v>
      </c>
      <c r="G486" s="24"/>
      <c r="H486" s="24"/>
      <c r="I486" s="44"/>
      <c r="J486" s="22" t="s">
        <v>335</v>
      </c>
      <c r="K486" s="24"/>
      <c r="L486" s="24"/>
      <c r="M486" s="44"/>
      <c r="N486" s="22" t="s">
        <v>438</v>
      </c>
      <c r="O486" s="24"/>
      <c r="P486" s="24"/>
      <c r="Q486" s="44"/>
      <c r="R486" s="22" t="s">
        <v>318</v>
      </c>
      <c r="S486" s="24"/>
      <c r="T486" s="24"/>
      <c r="U486" s="44"/>
      <c r="V486" s="22"/>
      <c r="W486" s="44"/>
      <c r="X486" s="22"/>
      <c r="Y486" s="24"/>
      <c r="Z486" s="24"/>
      <c r="AA486" s="44"/>
      <c r="AB486" s="22"/>
      <c r="AC486" s="24"/>
      <c r="AD486" s="24"/>
      <c r="AE486" s="24"/>
    </row>
    <row r="487">
      <c r="B487" s="18" t="s">
        <v>2984</v>
      </c>
      <c r="C487" s="70" t="s">
        <v>2985</v>
      </c>
      <c r="E487" s="44"/>
      <c r="F487" s="22" t="s">
        <v>14</v>
      </c>
      <c r="G487" s="24"/>
      <c r="H487" s="24"/>
      <c r="I487" s="44"/>
      <c r="J487" s="22" t="s">
        <v>423</v>
      </c>
      <c r="K487" s="24"/>
      <c r="L487" s="24"/>
      <c r="M487" s="44"/>
      <c r="N487" s="22" t="s">
        <v>354</v>
      </c>
      <c r="O487" s="24"/>
      <c r="P487" s="24"/>
      <c r="Q487" s="44"/>
      <c r="R487" s="22"/>
      <c r="S487" s="24"/>
      <c r="T487" s="24"/>
      <c r="U487" s="44"/>
      <c r="V487" s="22"/>
      <c r="W487" s="44"/>
      <c r="X487" s="22"/>
      <c r="Y487" s="24"/>
      <c r="Z487" s="24"/>
      <c r="AA487" s="44"/>
      <c r="AB487" s="22"/>
      <c r="AC487" s="24"/>
      <c r="AD487" s="24"/>
      <c r="AE487" s="24"/>
    </row>
    <row r="488">
      <c r="A488" s="41" t="s">
        <v>2767</v>
      </c>
      <c r="B488" s="18" t="s">
        <v>2991</v>
      </c>
      <c r="C488" s="70" t="s">
        <v>2992</v>
      </c>
      <c r="D488" s="22" t="s">
        <v>133</v>
      </c>
      <c r="E488" s="44"/>
      <c r="F488" s="22" t="s">
        <v>14</v>
      </c>
      <c r="G488" s="24"/>
      <c r="H488" s="24"/>
      <c r="I488" s="44"/>
      <c r="J488" s="22" t="s">
        <v>145</v>
      </c>
      <c r="K488" s="24"/>
      <c r="L488" s="24"/>
      <c r="M488" s="44"/>
      <c r="N488" s="22"/>
      <c r="O488" s="24"/>
      <c r="P488" s="24"/>
      <c r="Q488" s="44"/>
      <c r="R488" s="22"/>
      <c r="S488" s="24"/>
      <c r="T488" s="24"/>
      <c r="U488" s="44"/>
      <c r="V488" s="22"/>
      <c r="W488" s="44"/>
      <c r="X488" s="22"/>
      <c r="Y488" s="24"/>
      <c r="Z488" s="24"/>
      <c r="AA488" s="44"/>
      <c r="AB488" s="22"/>
      <c r="AC488" s="24"/>
      <c r="AD488" s="24"/>
      <c r="AE488" s="24"/>
    </row>
    <row r="489">
      <c r="B489" s="18" t="s">
        <v>2995</v>
      </c>
      <c r="C489" s="70" t="s">
        <v>2996</v>
      </c>
      <c r="E489" s="44"/>
      <c r="F489" s="22" t="s">
        <v>14</v>
      </c>
      <c r="G489" s="24"/>
      <c r="H489" s="24"/>
      <c r="I489" s="44"/>
      <c r="J489" s="22" t="s">
        <v>145</v>
      </c>
      <c r="K489" s="24"/>
      <c r="L489" s="24"/>
      <c r="M489" s="44"/>
      <c r="N489" s="22"/>
      <c r="O489" s="24"/>
      <c r="P489" s="24"/>
      <c r="Q489" s="44"/>
      <c r="R489" s="22"/>
      <c r="S489" s="24"/>
      <c r="T489" s="24"/>
      <c r="U489" s="44"/>
      <c r="V489" s="22"/>
      <c r="W489" s="44"/>
      <c r="X489" s="22"/>
      <c r="Y489" s="24"/>
      <c r="Z489" s="24"/>
      <c r="AA489" s="44"/>
      <c r="AB489" s="22"/>
      <c r="AC489" s="24"/>
      <c r="AD489" s="24"/>
      <c r="AE489" s="24"/>
    </row>
    <row r="490">
      <c r="B490" s="18" t="s">
        <v>2997</v>
      </c>
      <c r="C490" s="70" t="s">
        <v>2998</v>
      </c>
      <c r="E490" s="44"/>
      <c r="F490" s="22" t="s">
        <v>14</v>
      </c>
      <c r="G490" s="24"/>
      <c r="H490" s="24"/>
      <c r="I490" s="44"/>
      <c r="J490" s="22" t="s">
        <v>423</v>
      </c>
      <c r="K490" s="52"/>
      <c r="L490" s="30" t="str">
        <f>HYPERLINK("https://www.youtube.com/watch?v=XzBFtt3GiqA&amp;index=233&amp;t=0s&amp;list=PLbU6uWaIKemqNvTeRxK-Ay6PRg9iwCKVi","HIT")</f>
        <v>HIT</v>
      </c>
      <c r="M490" s="50"/>
      <c r="N490" s="22"/>
      <c r="O490" s="24"/>
      <c r="P490" s="24"/>
      <c r="Q490" s="44"/>
      <c r="R490" s="22"/>
      <c r="S490" s="24"/>
      <c r="T490" s="24"/>
      <c r="U490" s="44"/>
      <c r="V490" s="22"/>
      <c r="W490" s="44"/>
      <c r="X490" s="22"/>
      <c r="Y490" s="24"/>
      <c r="Z490" s="24"/>
      <c r="AA490" s="44"/>
      <c r="AB490" s="22"/>
      <c r="AC490" s="24"/>
      <c r="AD490" s="24"/>
      <c r="AE490" s="24"/>
    </row>
    <row r="491">
      <c r="B491" s="18" t="s">
        <v>3006</v>
      </c>
      <c r="C491" s="70" t="s">
        <v>3007</v>
      </c>
      <c r="E491" s="44"/>
      <c r="F491" s="22" t="s">
        <v>14</v>
      </c>
      <c r="G491" s="24"/>
      <c r="H491" s="24"/>
      <c r="I491" s="44"/>
      <c r="J491" s="22" t="s">
        <v>212</v>
      </c>
      <c r="K491" s="24"/>
      <c r="L491" s="24"/>
      <c r="M491" s="44"/>
      <c r="N491" s="22" t="s">
        <v>318</v>
      </c>
      <c r="O491" s="24"/>
      <c r="P491" s="24"/>
      <c r="Q491" s="44"/>
      <c r="R491" s="22" t="s">
        <v>345</v>
      </c>
      <c r="S491" s="24"/>
      <c r="T491" s="24"/>
      <c r="U491" s="44"/>
      <c r="V491" s="22" t="s">
        <v>307</v>
      </c>
      <c r="W491" s="44"/>
      <c r="X491" s="22"/>
      <c r="Y491" s="24"/>
      <c r="Z491" s="24"/>
      <c r="AA491" s="44"/>
      <c r="AB491" s="22"/>
      <c r="AC491" s="24"/>
      <c r="AD491" s="24"/>
      <c r="AE491" s="24"/>
    </row>
    <row r="492">
      <c r="B492" s="18" t="s">
        <v>3010</v>
      </c>
      <c r="C492" s="70" t="s">
        <v>3012</v>
      </c>
      <c r="E492" s="44"/>
      <c r="F492" s="22" t="s">
        <v>14</v>
      </c>
      <c r="G492" s="24"/>
      <c r="H492" s="24"/>
      <c r="I492" s="44"/>
      <c r="J492" s="22" t="s">
        <v>249</v>
      </c>
      <c r="K492" s="30" t="str">
        <f>HYPERLINK("https://www.youtube.com/watch?v=J2K0hYDlihw","SUN")</f>
        <v>SUN</v>
      </c>
      <c r="L492" s="30" t="str">
        <f>HYPERLINK("https://www.youtube.com/watch?v=7BpMWVOMBCk&amp;index=232&amp;t=0s&amp;list=PLbU6uWaIKemqNvTeRxK-Ay6PRg9iwCKVi","HIT")</f>
        <v>HIT</v>
      </c>
      <c r="M492" s="50"/>
      <c r="N492" s="22"/>
      <c r="O492" s="24"/>
      <c r="P492" s="24"/>
      <c r="Q492" s="44"/>
      <c r="R492" s="22"/>
      <c r="S492" s="24"/>
      <c r="T492" s="24"/>
      <c r="U492" s="44"/>
      <c r="V492" s="22"/>
      <c r="W492" s="44"/>
      <c r="X492" s="22"/>
      <c r="Y492" s="24"/>
      <c r="Z492" s="24"/>
      <c r="AA492" s="44"/>
      <c r="AB492" s="22"/>
      <c r="AC492" s="24"/>
      <c r="AD492" s="24"/>
      <c r="AE492" s="24"/>
    </row>
    <row r="493">
      <c r="A493" s="41" t="s">
        <v>2800</v>
      </c>
      <c r="B493" s="18" t="s">
        <v>3019</v>
      </c>
      <c r="C493" s="70" t="s">
        <v>3021</v>
      </c>
      <c r="D493" s="22" t="s">
        <v>133</v>
      </c>
      <c r="E493" s="44"/>
      <c r="F493" s="22" t="s">
        <v>14</v>
      </c>
      <c r="G493" s="24"/>
      <c r="H493" s="24"/>
      <c r="I493" s="44"/>
      <c r="J493" s="22" t="s">
        <v>249</v>
      </c>
      <c r="K493" s="24"/>
      <c r="L493" s="24"/>
      <c r="M493" s="44"/>
      <c r="N493" s="22"/>
      <c r="O493" s="24"/>
      <c r="P493" s="24"/>
      <c r="Q493" s="44"/>
      <c r="R493" s="22"/>
      <c r="S493" s="24"/>
      <c r="T493" s="24"/>
      <c r="U493" s="44"/>
      <c r="V493" s="22"/>
      <c r="W493" s="44"/>
      <c r="X493" s="22"/>
      <c r="Y493" s="24"/>
      <c r="Z493" s="24"/>
      <c r="AA493" s="44"/>
      <c r="AB493" s="22"/>
      <c r="AC493" s="24"/>
      <c r="AD493" s="24"/>
      <c r="AE493" s="24"/>
    </row>
    <row r="494">
      <c r="B494" s="18" t="s">
        <v>3026</v>
      </c>
      <c r="C494" s="70" t="s">
        <v>3027</v>
      </c>
      <c r="E494" s="44"/>
      <c r="F494" s="22" t="s">
        <v>14</v>
      </c>
      <c r="G494" s="30" t="str">
        <f>HYPERLINK("https://www.twitch.tv/videos/139536377","GOL")</f>
        <v>GOL</v>
      </c>
      <c r="H494" s="24"/>
      <c r="I494" s="50"/>
      <c r="J494" s="22" t="s">
        <v>145</v>
      </c>
      <c r="K494" s="24"/>
      <c r="L494" s="24"/>
      <c r="M494" s="44"/>
      <c r="N494" s="22"/>
      <c r="O494" s="24"/>
      <c r="P494" s="24"/>
      <c r="Q494" s="44"/>
      <c r="R494" s="22"/>
      <c r="S494" s="24"/>
      <c r="T494" s="24"/>
      <c r="U494" s="44"/>
      <c r="V494" s="22"/>
      <c r="W494" s="44"/>
      <c r="X494" s="22"/>
      <c r="Y494" s="24"/>
      <c r="Z494" s="24"/>
      <c r="AA494" s="44"/>
      <c r="AB494" s="22"/>
      <c r="AC494" s="24"/>
      <c r="AD494" s="24"/>
      <c r="AE494" s="24"/>
    </row>
    <row r="495">
      <c r="B495" s="18" t="s">
        <v>3032</v>
      </c>
      <c r="C495" s="70" t="s">
        <v>3033</v>
      </c>
      <c r="E495" s="44"/>
      <c r="F495" s="22" t="s">
        <v>14</v>
      </c>
      <c r="G495" s="24"/>
      <c r="H495" s="24"/>
      <c r="I495" s="44"/>
      <c r="J495" s="22" t="s">
        <v>423</v>
      </c>
      <c r="K495" s="24"/>
      <c r="L495" s="24"/>
      <c r="M495" s="44"/>
      <c r="N495" s="22"/>
      <c r="O495" s="24"/>
      <c r="P495" s="24"/>
      <c r="Q495" s="44"/>
      <c r="R495" s="22"/>
      <c r="S495" s="24"/>
      <c r="T495" s="24"/>
      <c r="U495" s="44"/>
      <c r="V495" s="22"/>
      <c r="W495" s="44"/>
      <c r="X495" s="22"/>
      <c r="Y495" s="24"/>
      <c r="Z495" s="24"/>
      <c r="AA495" s="44"/>
      <c r="AB495" s="22"/>
      <c r="AC495" s="24"/>
      <c r="AD495" s="24"/>
      <c r="AE495" s="24"/>
    </row>
    <row r="496">
      <c r="B496" s="18" t="s">
        <v>3034</v>
      </c>
      <c r="C496" s="70" t="s">
        <v>3036</v>
      </c>
      <c r="E496" s="44"/>
      <c r="F496" s="22" t="s">
        <v>14</v>
      </c>
      <c r="G496" s="24"/>
      <c r="H496" s="24"/>
      <c r="I496" s="44"/>
      <c r="J496" s="22" t="s">
        <v>145</v>
      </c>
      <c r="K496" s="24"/>
      <c r="L496" s="24"/>
      <c r="M496" s="44"/>
      <c r="N496" s="22" t="s">
        <v>319</v>
      </c>
      <c r="O496" s="24"/>
      <c r="P496" s="24"/>
      <c r="Q496" s="44"/>
      <c r="R496" s="22"/>
      <c r="S496" s="24"/>
      <c r="T496" s="24"/>
      <c r="U496" s="44"/>
      <c r="V496" s="22"/>
      <c r="W496" s="44"/>
      <c r="X496" s="22"/>
      <c r="Y496" s="24"/>
      <c r="Z496" s="24"/>
      <c r="AA496" s="44"/>
      <c r="AB496" s="22"/>
      <c r="AC496" s="24"/>
      <c r="AD496" s="24"/>
      <c r="AE496" s="24"/>
    </row>
    <row r="497">
      <c r="B497" s="18" t="s">
        <v>3038</v>
      </c>
      <c r="C497" s="70" t="s">
        <v>3039</v>
      </c>
      <c r="E497" s="44"/>
      <c r="F497" s="22" t="s">
        <v>14</v>
      </c>
      <c r="G497" s="24"/>
      <c r="H497" s="24"/>
      <c r="I497" s="44"/>
      <c r="J497" s="22" t="s">
        <v>423</v>
      </c>
      <c r="K497" s="30" t="str">
        <f>HYPERLINK("https://www.youtube.com/watch?v=DfuKipu107E&amp;index=231&amp;t=0s&amp;list=PLbU6uWaIKemqNvTeRxK-Ay6PRg9iwCKVi","HIT")</f>
        <v>HIT</v>
      </c>
      <c r="L497" s="30" t="str">
        <f>HYPERLINK("https://www.youtube.com/watch?v=LQR2rAKd_Rg","HGB")</f>
        <v>HGB</v>
      </c>
      <c r="M497" s="50"/>
      <c r="N497" s="22"/>
      <c r="O497" s="24"/>
      <c r="P497" s="24"/>
      <c r="Q497" s="44"/>
      <c r="R497" s="22"/>
      <c r="S497" s="24"/>
      <c r="T497" s="24"/>
      <c r="U497" s="44"/>
      <c r="V497" s="22"/>
      <c r="W497" s="44"/>
      <c r="X497" s="22"/>
      <c r="Y497" s="24"/>
      <c r="Z497" s="24"/>
      <c r="AA497" s="44"/>
      <c r="AB497" s="22"/>
      <c r="AC497" s="24"/>
      <c r="AD497" s="24"/>
      <c r="AE497" s="24"/>
    </row>
    <row r="498">
      <c r="A498" s="41" t="s">
        <v>2811</v>
      </c>
      <c r="B498" s="18" t="s">
        <v>3042</v>
      </c>
      <c r="C498" s="70" t="s">
        <v>3043</v>
      </c>
      <c r="D498" s="22" t="s">
        <v>133</v>
      </c>
      <c r="E498" s="44"/>
      <c r="F498" s="22" t="s">
        <v>14</v>
      </c>
      <c r="G498" s="30" t="str">
        <f>HYPERLINK("https://youtu.be/9B-eNAoV1kM?t=137","CAM")</f>
        <v>CAM</v>
      </c>
      <c r="H498" s="24"/>
      <c r="I498" s="44"/>
      <c r="J498" s="76" t="s">
        <v>420</v>
      </c>
      <c r="K498" s="77"/>
      <c r="L498" s="77"/>
      <c r="M498" s="78"/>
      <c r="N498" s="76" t="s">
        <v>575</v>
      </c>
      <c r="O498" s="77"/>
      <c r="P498" s="77"/>
      <c r="Q498" s="78"/>
      <c r="R498" s="76" t="s">
        <v>3046</v>
      </c>
      <c r="S498" s="77"/>
      <c r="T498" s="77"/>
      <c r="U498" s="78"/>
      <c r="V498" s="76" t="s">
        <v>3047</v>
      </c>
      <c r="W498" s="78"/>
      <c r="X498" s="22"/>
      <c r="Y498" s="24"/>
      <c r="Z498" s="24"/>
      <c r="AA498" s="44"/>
      <c r="AB498" s="22"/>
      <c r="AC498" s="24"/>
      <c r="AD498" s="24"/>
      <c r="AE498" s="24"/>
    </row>
    <row r="499">
      <c r="B499" s="18" t="s">
        <v>3048</v>
      </c>
      <c r="C499" s="70" t="s">
        <v>3049</v>
      </c>
      <c r="E499" s="44"/>
      <c r="F499" s="22" t="s">
        <v>14</v>
      </c>
      <c r="G499" s="30" t="str">
        <f>HYPERLINK("https://www.youtube.com/watch?v=FjylQPghtsM&amp;feature=youtu.be","SUN")</f>
        <v>SUN</v>
      </c>
      <c r="H499" s="30" t="str">
        <f>HYPERLINK("https://youtu.be/9B-eNAoV1kM?t=538","CAM")</f>
        <v>CAM</v>
      </c>
      <c r="I499" s="44"/>
      <c r="J499" s="22" t="s">
        <v>335</v>
      </c>
      <c r="K499" s="30" t="str">
        <f>HYPERLINK("https://www.youtube.com/watch?v=8y9Jp9eaz1Y&amp;t=0s&amp;list=PLbU6uWaIKemqNvTeRxK-Ay6PRg9iwCKVi&amp;index=73","HIT")</f>
        <v>HIT</v>
      </c>
      <c r="L499" s="30" t="str">
        <f>HYPERLINK("https://www.youtube.com/watch?v=FjylQPghtsM&amp;feature=youtu.be","SUN")</f>
        <v>SUN</v>
      </c>
      <c r="M499" s="50"/>
      <c r="N499" s="22"/>
      <c r="O499" s="24"/>
      <c r="P499" s="24"/>
      <c r="Q499" s="44"/>
      <c r="R499" s="22"/>
      <c r="S499" s="24"/>
      <c r="T499" s="24"/>
      <c r="U499" s="44"/>
      <c r="V499" s="22"/>
      <c r="W499" s="44"/>
      <c r="X499" s="22"/>
      <c r="Y499" s="24"/>
      <c r="Z499" s="24"/>
      <c r="AA499" s="44"/>
      <c r="AB499" s="22"/>
      <c r="AC499" s="24"/>
      <c r="AD499" s="24"/>
      <c r="AE499" s="24"/>
    </row>
    <row r="500">
      <c r="B500" s="18" t="s">
        <v>3056</v>
      </c>
      <c r="C500" s="70" t="s">
        <v>3057</v>
      </c>
      <c r="E500" s="44"/>
      <c r="F500" s="22" t="s">
        <v>14</v>
      </c>
      <c r="G500" s="30" t="str">
        <f>HYPERLINK("https://youtu.be/9B-eNAoV1kM?t=680","CAM")</f>
        <v>CAM</v>
      </c>
      <c r="H500" s="24"/>
      <c r="I500" s="44"/>
      <c r="J500" s="22" t="s">
        <v>249</v>
      </c>
      <c r="K500" s="24"/>
      <c r="L500" s="24"/>
      <c r="M500" s="44"/>
      <c r="N500" s="22"/>
      <c r="O500" s="24"/>
      <c r="P500" s="24"/>
      <c r="Q500" s="44"/>
      <c r="R500" s="22"/>
      <c r="S500" s="24"/>
      <c r="T500" s="24"/>
      <c r="U500" s="44"/>
      <c r="V500" s="22"/>
      <c r="W500" s="44"/>
      <c r="X500" s="22"/>
      <c r="Y500" s="24"/>
      <c r="Z500" s="24"/>
      <c r="AA500" s="44"/>
      <c r="AB500" s="22"/>
      <c r="AC500" s="24"/>
      <c r="AD500" s="24"/>
      <c r="AE500" s="24"/>
    </row>
    <row r="501">
      <c r="B501" s="18" t="s">
        <v>3058</v>
      </c>
      <c r="C501" s="70" t="s">
        <v>3059</v>
      </c>
      <c r="E501" s="44"/>
      <c r="F501" s="22" t="s">
        <v>14</v>
      </c>
      <c r="G501" s="30" t="str">
        <f>HYPERLINK("https://youtu.be/9B-eNAoV1kM?t=912","CAM")</f>
        <v>CAM</v>
      </c>
      <c r="H501" s="24"/>
      <c r="I501" s="44"/>
      <c r="J501" s="22" t="s">
        <v>1343</v>
      </c>
      <c r="K501" s="30" t="str">
        <f>HYPERLINK("https://www.twitch.tv/videos/161748696","GOL")</f>
        <v>GOL</v>
      </c>
      <c r="L501" s="30" t="str">
        <f>HYPERLINK("https://www.youtube.com/watch?v=sXv6WZN2Sx4","XEL")</f>
        <v>XEL</v>
      </c>
      <c r="M501" s="71" t="str">
        <f>HYPERLINK("https://www.youtube.com/watch?v=lIIhowaBNFk&amp;index=306&amp;list=PLbU6uWaIKemqNvTeRxK-Ay6PRg9iwCKVi&amp;t=0s","HIT")</f>
        <v>HIT</v>
      </c>
      <c r="N501" s="22" t="s">
        <v>442</v>
      </c>
      <c r="O501" s="24"/>
      <c r="P501" s="24"/>
      <c r="Q501" s="44"/>
      <c r="R501" s="22"/>
      <c r="S501" s="24"/>
      <c r="T501" s="24"/>
      <c r="U501" s="44"/>
      <c r="V501" s="22"/>
      <c r="W501" s="44"/>
      <c r="X501" s="22"/>
      <c r="Y501" s="24"/>
      <c r="Z501" s="24"/>
      <c r="AA501" s="44"/>
      <c r="AB501" s="22"/>
      <c r="AC501" s="24"/>
      <c r="AD501" s="24"/>
      <c r="AE501" s="24"/>
    </row>
    <row r="502">
      <c r="B502" s="18" t="s">
        <v>3064</v>
      </c>
      <c r="C502" s="70" t="s">
        <v>3066</v>
      </c>
      <c r="E502" s="44"/>
      <c r="F502" s="22" t="s">
        <v>14</v>
      </c>
      <c r="G502" s="30" t="str">
        <f>HYPERLINK("https://www.youtube.com/watch?v=YzpRn8ALOiQ","MOL")</f>
        <v>MOL</v>
      </c>
      <c r="H502" s="30" t="str">
        <f>HYPERLINK("https://youtu.be/9B-eNAoV1kM?t=2570","CAM")</f>
        <v>CAM</v>
      </c>
      <c r="I502" s="44"/>
      <c r="J502" s="22" t="s">
        <v>145</v>
      </c>
      <c r="K502" s="30" t="str">
        <f>HYPERLINK("https://www.youtube.com/watch?v=ewIU9ir7rBs&amp;index=305&amp;list=PLbU6uWaIKemqNvTeRxK-Ay6PRg9iwCKVi&amp;t=0s","HIT")</f>
        <v>HIT</v>
      </c>
      <c r="L502" s="30" t="str">
        <f>HYPERLINK("https://www.youtube.com/watch?v=FGLManigNIk","KOS")</f>
        <v>KOS</v>
      </c>
      <c r="M502" s="50"/>
      <c r="N502" s="22" t="s">
        <v>307</v>
      </c>
      <c r="O502" s="24"/>
      <c r="P502" s="24"/>
      <c r="Q502" s="44"/>
      <c r="R502" s="22" t="s">
        <v>476</v>
      </c>
      <c r="S502" s="30" t="str">
        <f>HYPERLINK("https://www.youtube.com/watch?v=YzpRn8ALOiQ","MOL")</f>
        <v>MOL</v>
      </c>
      <c r="T502" s="30" t="str">
        <f>HYPERLINK("https://youtu.be/9B-eNAoV1kM?t=2570","CAM")</f>
        <v>CAM</v>
      </c>
      <c r="U502" s="44"/>
      <c r="V502" s="22" t="s">
        <v>742</v>
      </c>
      <c r="W502" s="50"/>
      <c r="X502" s="22"/>
      <c r="Y502" s="24"/>
      <c r="Z502" s="24"/>
      <c r="AA502" s="44"/>
      <c r="AB502" s="22"/>
      <c r="AC502" s="24"/>
      <c r="AD502" s="24"/>
      <c r="AE502" s="24"/>
    </row>
    <row r="503">
      <c r="A503" s="41" t="s">
        <v>2822</v>
      </c>
      <c r="B503" s="18" t="s">
        <v>3072</v>
      </c>
      <c r="C503" s="70" t="s">
        <v>3073</v>
      </c>
      <c r="D503" s="22" t="s">
        <v>133</v>
      </c>
      <c r="E503" s="44"/>
      <c r="F503" s="22" t="s">
        <v>14</v>
      </c>
      <c r="G503" s="30" t="str">
        <f>HYPERLINK("https://youtu.be/CMfJBHydhpM?t=30","CAM")</f>
        <v>CAM</v>
      </c>
      <c r="H503" s="24"/>
      <c r="I503" s="44"/>
      <c r="J503" s="22" t="s">
        <v>364</v>
      </c>
      <c r="K503" s="24"/>
      <c r="L503" s="24"/>
      <c r="M503" s="44"/>
      <c r="N503" s="22" t="s">
        <v>353</v>
      </c>
      <c r="O503" s="24"/>
      <c r="P503" s="24"/>
      <c r="Q503" s="44"/>
      <c r="R503" s="22"/>
      <c r="S503" s="24"/>
      <c r="T503" s="24"/>
      <c r="U503" s="44"/>
      <c r="V503" s="22"/>
      <c r="W503" s="44"/>
      <c r="X503" s="22"/>
      <c r="Y503" s="24"/>
      <c r="Z503" s="24"/>
      <c r="AA503" s="44"/>
      <c r="AB503" s="22"/>
      <c r="AC503" s="24"/>
      <c r="AD503" s="24"/>
      <c r="AE503" s="24"/>
    </row>
    <row r="504">
      <c r="B504" s="18" t="s">
        <v>3079</v>
      </c>
      <c r="C504" s="70" t="s">
        <v>3081</v>
      </c>
      <c r="E504" s="44"/>
      <c r="F504" s="22" t="s">
        <v>14</v>
      </c>
      <c r="G504" s="30" t="str">
        <f>HYPERLINK("https://youtu.be/CMfJBHydhpM?t=114","CAM")</f>
        <v>CAM</v>
      </c>
      <c r="H504" s="24"/>
      <c r="I504" s="44"/>
      <c r="J504" s="22" t="s">
        <v>249</v>
      </c>
      <c r="K504" s="24"/>
      <c r="L504" s="24"/>
      <c r="M504" s="44"/>
      <c r="N504" s="22"/>
      <c r="O504" s="24"/>
      <c r="P504" s="24"/>
      <c r="Q504" s="44"/>
      <c r="R504" s="22"/>
      <c r="S504" s="24"/>
      <c r="T504" s="24"/>
      <c r="U504" s="44"/>
      <c r="V504" s="22"/>
      <c r="W504" s="44"/>
      <c r="X504" s="22"/>
      <c r="Y504" s="24"/>
      <c r="Z504" s="24"/>
      <c r="AA504" s="44"/>
      <c r="AB504" s="22"/>
      <c r="AC504" s="24"/>
      <c r="AD504" s="24"/>
      <c r="AE504" s="24"/>
    </row>
    <row r="505">
      <c r="B505" s="18" t="s">
        <v>3101</v>
      </c>
      <c r="C505" s="70" t="s">
        <v>3103</v>
      </c>
      <c r="E505" s="44"/>
      <c r="F505" s="22" t="s">
        <v>14</v>
      </c>
      <c r="G505" s="24"/>
      <c r="H505" s="24"/>
      <c r="I505" s="44"/>
      <c r="J505" s="22" t="s">
        <v>325</v>
      </c>
      <c r="K505" s="30" t="str">
        <f>HYPERLINK("https://youtu.be/CMfJBHydhpM?t=281","CAM")</f>
        <v>CAM</v>
      </c>
      <c r="L505" s="24"/>
      <c r="M505" s="44"/>
      <c r="N505" s="22"/>
      <c r="O505" s="24"/>
      <c r="P505" s="24"/>
      <c r="Q505" s="44"/>
      <c r="R505" s="22"/>
      <c r="S505" s="24"/>
      <c r="T505" s="24"/>
      <c r="U505" s="44"/>
      <c r="V505" s="22"/>
      <c r="W505" s="44"/>
      <c r="X505" s="22"/>
      <c r="Y505" s="24"/>
      <c r="Z505" s="24"/>
      <c r="AA505" s="44"/>
      <c r="AB505" s="22"/>
      <c r="AC505" s="24"/>
      <c r="AD505" s="24"/>
      <c r="AE505" s="24"/>
    </row>
    <row r="506">
      <c r="B506" s="18" t="s">
        <v>3122</v>
      </c>
      <c r="C506" s="70" t="s">
        <v>3127</v>
      </c>
      <c r="E506" s="44"/>
      <c r="F506" s="22" t="s">
        <v>14</v>
      </c>
      <c r="G506" s="30" t="str">
        <f>HYPERLINK("https://youtu.be/CMfJBHydhpM?t=307","CAM")</f>
        <v>CAM</v>
      </c>
      <c r="H506" s="24"/>
      <c r="I506" s="44"/>
      <c r="J506" s="22" t="s">
        <v>249</v>
      </c>
      <c r="K506" s="24"/>
      <c r="L506" s="24"/>
      <c r="M506" s="44"/>
      <c r="N506" s="22"/>
      <c r="O506" s="24"/>
      <c r="P506" s="24"/>
      <c r="Q506" s="44"/>
      <c r="R506" s="22"/>
      <c r="S506" s="24"/>
      <c r="T506" s="24"/>
      <c r="U506" s="44"/>
      <c r="V506" s="22"/>
      <c r="W506" s="44"/>
      <c r="X506" s="22"/>
      <c r="Y506" s="24"/>
      <c r="Z506" s="24"/>
      <c r="AA506" s="44"/>
      <c r="AB506" s="22"/>
      <c r="AC506" s="24"/>
      <c r="AD506" s="24"/>
      <c r="AE506" s="24"/>
    </row>
    <row r="507">
      <c r="B507" s="18" t="s">
        <v>3148</v>
      </c>
      <c r="C507" s="70" t="s">
        <v>3149</v>
      </c>
      <c r="E507" s="44"/>
      <c r="F507" s="22" t="s">
        <v>14</v>
      </c>
      <c r="G507" s="30" t="str">
        <f>HYPERLINK("https://youtu.be/CMfJBHydhpM?t=344","CAM")</f>
        <v>CAM</v>
      </c>
      <c r="H507" s="24"/>
      <c r="I507" s="44"/>
      <c r="J507" s="22" t="s">
        <v>145</v>
      </c>
      <c r="K507" s="24"/>
      <c r="L507" s="24"/>
      <c r="M507" s="44"/>
      <c r="N507" s="22"/>
      <c r="O507" s="24"/>
      <c r="P507" s="24"/>
      <c r="Q507" s="44"/>
      <c r="R507" s="22"/>
      <c r="S507" s="24"/>
      <c r="T507" s="24"/>
      <c r="U507" s="44"/>
      <c r="V507" s="22"/>
      <c r="W507" s="44"/>
      <c r="X507" s="22"/>
      <c r="Y507" s="24"/>
      <c r="Z507" s="24"/>
      <c r="AA507" s="44"/>
      <c r="AB507" s="22"/>
      <c r="AC507" s="24"/>
      <c r="AD507" s="24"/>
      <c r="AE507" s="24"/>
    </row>
    <row r="508">
      <c r="A508" s="41" t="s">
        <v>2831</v>
      </c>
      <c r="B508" s="18" t="s">
        <v>3176</v>
      </c>
      <c r="C508" s="70" t="s">
        <v>3178</v>
      </c>
      <c r="D508" s="22" t="s">
        <v>133</v>
      </c>
      <c r="E508" s="44"/>
      <c r="F508" s="22" t="s">
        <v>14</v>
      </c>
      <c r="G508" s="30" t="str">
        <f>HYPERLINK("https://youtu.be/MHeqJtFaTL0?t=14","CAM")</f>
        <v>CAM</v>
      </c>
      <c r="H508" s="24"/>
      <c r="I508" s="44"/>
      <c r="J508" s="22" t="s">
        <v>145</v>
      </c>
      <c r="K508" s="24"/>
      <c r="L508" s="24"/>
      <c r="M508" s="44"/>
      <c r="N508" s="22"/>
      <c r="O508" s="24"/>
      <c r="P508" s="24"/>
      <c r="Q508" s="44"/>
      <c r="R508" s="22"/>
      <c r="S508" s="24"/>
      <c r="T508" s="24"/>
      <c r="U508" s="44"/>
      <c r="V508" s="22"/>
      <c r="W508" s="44"/>
      <c r="X508" s="22"/>
      <c r="Y508" s="24"/>
      <c r="Z508" s="24"/>
      <c r="AA508" s="44"/>
      <c r="AB508" s="22"/>
      <c r="AC508" s="24"/>
      <c r="AD508" s="24"/>
      <c r="AE508" s="24"/>
    </row>
    <row r="509">
      <c r="B509" s="18" t="s">
        <v>3182</v>
      </c>
      <c r="C509" s="70" t="s">
        <v>3185</v>
      </c>
      <c r="E509" s="44"/>
      <c r="F509" s="22" t="s">
        <v>14</v>
      </c>
      <c r="G509" s="30" t="str">
        <f>HYPERLINK("https://youtu.be/MHeqJtFaTL0?t=93","CAM")</f>
        <v>CAM</v>
      </c>
      <c r="H509" s="24"/>
      <c r="I509" s="44"/>
      <c r="J509" s="22" t="s">
        <v>473</v>
      </c>
      <c r="K509" s="24"/>
      <c r="L509" s="24"/>
      <c r="M509" s="44"/>
      <c r="N509" s="22"/>
      <c r="O509" s="24"/>
      <c r="P509" s="24"/>
      <c r="Q509" s="44"/>
      <c r="R509" s="22"/>
      <c r="S509" s="24"/>
      <c r="T509" s="24"/>
      <c r="U509" s="44"/>
      <c r="V509" s="22"/>
      <c r="W509" s="44"/>
      <c r="X509" s="22"/>
      <c r="Y509" s="24"/>
      <c r="Z509" s="24"/>
      <c r="AA509" s="44"/>
      <c r="AB509" s="22"/>
      <c r="AC509" s="24"/>
      <c r="AD509" s="24"/>
      <c r="AE509" s="24"/>
    </row>
    <row r="510">
      <c r="B510" s="18" t="s">
        <v>3209</v>
      </c>
      <c r="C510" s="70" t="s">
        <v>3211</v>
      </c>
      <c r="E510" s="44"/>
      <c r="F510" s="22" t="s">
        <v>14</v>
      </c>
      <c r="G510" s="30" t="str">
        <f>HYPERLINK("https://youtu.be/MHeqJtFaTL0?t=155","CAM")</f>
        <v>CAM</v>
      </c>
      <c r="H510" s="24"/>
      <c r="I510" s="44"/>
      <c r="J510" s="22" t="s">
        <v>145</v>
      </c>
      <c r="K510" s="24"/>
      <c r="L510" s="24"/>
      <c r="M510" s="44"/>
      <c r="N510" s="22"/>
      <c r="O510" s="24"/>
      <c r="P510" s="24"/>
      <c r="Q510" s="44"/>
      <c r="R510" s="22"/>
      <c r="S510" s="24"/>
      <c r="T510" s="24"/>
      <c r="U510" s="44"/>
      <c r="V510" s="22"/>
      <c r="W510" s="44"/>
      <c r="X510" s="22"/>
      <c r="Y510" s="24"/>
      <c r="Z510" s="24"/>
      <c r="AA510" s="44"/>
      <c r="AB510" s="22"/>
      <c r="AC510" s="24"/>
      <c r="AD510" s="24"/>
      <c r="AE510" s="24"/>
    </row>
    <row r="511">
      <c r="B511" s="18" t="s">
        <v>3235</v>
      </c>
      <c r="C511" s="70" t="s">
        <v>3237</v>
      </c>
      <c r="E511" s="44"/>
      <c r="F511" s="22" t="s">
        <v>14</v>
      </c>
      <c r="G511" s="30" t="str">
        <f>HYPERLINK("https://youtu.be/MHeqJtFaTL0?t=181","CAM")</f>
        <v>CAM</v>
      </c>
      <c r="H511" s="24"/>
      <c r="I511" s="44"/>
      <c r="J511" s="22" t="s">
        <v>145</v>
      </c>
      <c r="K511" s="24"/>
      <c r="L511" s="24"/>
      <c r="M511" s="44"/>
      <c r="N511" s="22"/>
      <c r="O511" s="24"/>
      <c r="P511" s="24"/>
      <c r="Q511" s="44"/>
      <c r="R511" s="22"/>
      <c r="S511" s="24"/>
      <c r="T511" s="24"/>
      <c r="U511" s="44"/>
      <c r="V511" s="22"/>
      <c r="W511" s="44"/>
      <c r="X511" s="22"/>
      <c r="Y511" s="24"/>
      <c r="Z511" s="24"/>
      <c r="AA511" s="44"/>
      <c r="AB511" s="22"/>
      <c r="AC511" s="24"/>
      <c r="AD511" s="24"/>
      <c r="AE511" s="24"/>
    </row>
    <row r="512">
      <c r="B512" s="18" t="s">
        <v>3251</v>
      </c>
      <c r="C512" s="70" t="s">
        <v>3253</v>
      </c>
      <c r="E512" s="44"/>
      <c r="F512" s="22" t="s">
        <v>14</v>
      </c>
      <c r="G512" s="30" t="str">
        <f>HYPERLINK("https://youtu.be/MHeqJtFaTL0?t=630","CAM")</f>
        <v>CAM</v>
      </c>
      <c r="H512" s="24"/>
      <c r="I512" s="44"/>
      <c r="J512" s="22" t="s">
        <v>145</v>
      </c>
      <c r="K512" s="24"/>
      <c r="L512" s="24"/>
      <c r="M512" s="44"/>
      <c r="N512" s="22" t="s">
        <v>981</v>
      </c>
      <c r="O512" s="30" t="str">
        <f>HYPERLINK("https://www.youtube.com/playlist?list=PLbVGARhZL4D1pAsLW17RDS_Gg4rY75hcO","Playlist")</f>
        <v>Playlist</v>
      </c>
      <c r="Q512" s="35"/>
      <c r="R512" s="22"/>
      <c r="S512" s="24"/>
      <c r="T512" s="24"/>
      <c r="U512" s="44"/>
      <c r="V512" s="22"/>
      <c r="W512" s="44"/>
      <c r="X512" s="22"/>
      <c r="Y512" s="24"/>
      <c r="Z512" s="24"/>
      <c r="AA512" s="44"/>
      <c r="AB512" s="22"/>
      <c r="AC512" s="24"/>
      <c r="AD512" s="24"/>
      <c r="AE512" s="24"/>
    </row>
    <row r="513">
      <c r="A513" s="41" t="s">
        <v>2844</v>
      </c>
      <c r="B513" s="18" t="s">
        <v>3278</v>
      </c>
      <c r="C513" s="70" t="s">
        <v>3279</v>
      </c>
      <c r="D513" s="22" t="s">
        <v>133</v>
      </c>
      <c r="E513" s="44"/>
      <c r="F513" s="22" t="s">
        <v>14</v>
      </c>
      <c r="G513" s="30" t="str">
        <f>HYPERLINK("https://youtu.be/tZ04o7F1IfQ?t=20","CAM")</f>
        <v>CAM</v>
      </c>
      <c r="H513" s="24"/>
      <c r="I513" s="44"/>
      <c r="J513" s="22" t="s">
        <v>249</v>
      </c>
      <c r="K513" s="24"/>
      <c r="L513" s="24"/>
      <c r="M513" s="44"/>
      <c r="N513" s="22"/>
      <c r="O513" s="24"/>
      <c r="P513" s="24"/>
      <c r="Q513" s="44"/>
      <c r="R513" s="22"/>
      <c r="S513" s="24"/>
      <c r="T513" s="24"/>
      <c r="U513" s="44"/>
      <c r="V513" s="22"/>
      <c r="W513" s="44"/>
      <c r="X513" s="22"/>
      <c r="Y513" s="24"/>
      <c r="Z513" s="24"/>
      <c r="AA513" s="44"/>
      <c r="AB513" s="22"/>
      <c r="AC513" s="24"/>
      <c r="AD513" s="24"/>
      <c r="AE513" s="24"/>
    </row>
    <row r="514">
      <c r="B514" s="18" t="s">
        <v>3288</v>
      </c>
      <c r="C514" s="70" t="s">
        <v>3289</v>
      </c>
      <c r="E514" s="44"/>
      <c r="F514" s="22" t="s">
        <v>14</v>
      </c>
      <c r="G514" s="30" t="str">
        <f>HYPERLINK("https://youtu.be/tZ04o7F1IfQ?t=70","CAM")</f>
        <v>CAM</v>
      </c>
      <c r="H514" s="24"/>
      <c r="I514" s="44"/>
      <c r="J514" s="22" t="s">
        <v>249</v>
      </c>
      <c r="K514" s="30" t="str">
        <f>HYPERLINK("https://www.twitch.tv/videos/307194699","NIM")</f>
        <v>NIM</v>
      </c>
      <c r="L514" s="24"/>
      <c r="M514" s="44"/>
      <c r="N514" s="22"/>
      <c r="O514" s="24"/>
      <c r="P514" s="24"/>
      <c r="Q514" s="44"/>
      <c r="R514" s="22"/>
      <c r="S514" s="24"/>
      <c r="T514" s="24"/>
      <c r="U514" s="44"/>
      <c r="V514" s="22"/>
      <c r="W514" s="44"/>
      <c r="X514" s="22"/>
      <c r="Y514" s="24"/>
      <c r="Z514" s="24"/>
      <c r="AA514" s="44"/>
      <c r="AB514" s="22"/>
      <c r="AC514" s="24"/>
      <c r="AD514" s="24"/>
      <c r="AE514" s="24"/>
    </row>
    <row r="515">
      <c r="B515" s="18" t="s">
        <v>3310</v>
      </c>
      <c r="C515" s="70" t="s">
        <v>3312</v>
      </c>
      <c r="E515" s="44"/>
      <c r="F515" s="22" t="s">
        <v>14</v>
      </c>
      <c r="G515" s="30" t="str">
        <f>HYPERLINK("https://youtu.be/tZ04o7F1IfQ?t=183","CAM")</f>
        <v>CAM</v>
      </c>
      <c r="H515" s="24"/>
      <c r="I515" s="44"/>
      <c r="J515" s="22" t="s">
        <v>249</v>
      </c>
      <c r="K515" s="30" t="str">
        <f>HYPERLINK("https://www.youtube.com/watch?v=JVwM0FKSLII","SUN")</f>
        <v>SUN</v>
      </c>
      <c r="L515" s="24"/>
      <c r="M515" s="44"/>
      <c r="N515" s="22"/>
      <c r="O515" s="24"/>
      <c r="P515" s="24"/>
      <c r="Q515" s="44"/>
      <c r="R515" s="22"/>
      <c r="S515" s="24"/>
      <c r="T515" s="24"/>
      <c r="U515" s="44"/>
      <c r="V515" s="22"/>
      <c r="W515" s="44"/>
      <c r="X515" s="22"/>
      <c r="Y515" s="24"/>
      <c r="Z515" s="24"/>
      <c r="AA515" s="44"/>
      <c r="AB515" s="22"/>
      <c r="AC515" s="24"/>
      <c r="AD515" s="24"/>
      <c r="AE515" s="24"/>
    </row>
    <row r="516">
      <c r="B516" s="18" t="s">
        <v>3334</v>
      </c>
      <c r="C516" s="70" t="s">
        <v>3335</v>
      </c>
      <c r="E516" s="44"/>
      <c r="F516" s="22" t="s">
        <v>14</v>
      </c>
      <c r="G516" s="30" t="str">
        <f>HYPERLINK("https://youtu.be/tZ04o7F1IfQ?t=245","CAM")</f>
        <v>CAM</v>
      </c>
      <c r="H516" s="24"/>
      <c r="I516" s="44"/>
      <c r="J516" s="22" t="s">
        <v>145</v>
      </c>
      <c r="K516" s="30" t="str">
        <f>HYPERLINK("https://www.youtube.com/watch?v=k70vkChrGTo","SUN")</f>
        <v>SUN</v>
      </c>
      <c r="L516" s="24"/>
      <c r="M516" s="44"/>
      <c r="N516" s="22"/>
      <c r="O516" s="24"/>
      <c r="P516" s="24"/>
      <c r="Q516" s="44"/>
      <c r="R516" s="22"/>
      <c r="S516" s="24"/>
      <c r="T516" s="24"/>
      <c r="U516" s="44"/>
      <c r="V516" s="22"/>
      <c r="W516" s="44"/>
      <c r="X516" s="22"/>
      <c r="Y516" s="24"/>
      <c r="Z516" s="24"/>
      <c r="AA516" s="44"/>
      <c r="AB516" s="22"/>
      <c r="AC516" s="24"/>
      <c r="AD516" s="24"/>
      <c r="AE516" s="24"/>
    </row>
    <row r="517">
      <c r="B517" s="18" t="s">
        <v>3354</v>
      </c>
      <c r="C517" s="70" t="s">
        <v>3355</v>
      </c>
      <c r="E517" s="44"/>
      <c r="F517" s="22" t="s">
        <v>14</v>
      </c>
      <c r="G517" s="30" t="str">
        <f>HYPERLINK("https://youtu.be/tZ04o7F1IfQ?t=753","CAM")</f>
        <v>CAM</v>
      </c>
      <c r="H517" s="24"/>
      <c r="I517" s="44"/>
      <c r="J517" s="22" t="s">
        <v>335</v>
      </c>
      <c r="K517" s="24"/>
      <c r="L517" s="24"/>
      <c r="M517" s="44"/>
      <c r="N517" s="22" t="s">
        <v>411</v>
      </c>
      <c r="O517" s="30" t="str">
        <f>HYPERLINK("https://www.youtube.com/watch?v=efFKS6xNCAA","ABA")</f>
        <v>ABA</v>
      </c>
      <c r="P517" s="24"/>
      <c r="Q517" s="50"/>
      <c r="R517" s="22"/>
      <c r="S517" s="24"/>
      <c r="T517" s="24"/>
      <c r="U517" s="44"/>
      <c r="V517" s="22"/>
      <c r="W517" s="44"/>
      <c r="X517" s="22"/>
      <c r="Y517" s="24"/>
      <c r="Z517" s="24"/>
      <c r="AA517" s="44"/>
      <c r="AB517" s="22"/>
      <c r="AC517" s="24"/>
      <c r="AD517" s="24"/>
      <c r="AE517" s="24"/>
    </row>
    <row r="518">
      <c r="A518" s="41" t="s">
        <v>2858</v>
      </c>
      <c r="B518" s="18" t="s">
        <v>3378</v>
      </c>
      <c r="C518" s="70" t="s">
        <v>3380</v>
      </c>
      <c r="D518" s="22" t="s">
        <v>133</v>
      </c>
      <c r="E518" s="44"/>
      <c r="F518" s="22" t="s">
        <v>14</v>
      </c>
      <c r="G518" s="30" t="str">
        <f>HYPERLINK("https://youtu.be/afblfY_Yv8U?t=20","CAM")</f>
        <v>CAM</v>
      </c>
      <c r="H518" s="24"/>
      <c r="I518" s="44"/>
      <c r="J518" s="22" t="s">
        <v>145</v>
      </c>
      <c r="K518" s="24"/>
      <c r="L518" s="24"/>
      <c r="M518" s="44"/>
      <c r="N518" s="22"/>
      <c r="O518" s="24"/>
      <c r="P518" s="24"/>
      <c r="Q518" s="44"/>
      <c r="R518" s="22"/>
      <c r="S518" s="24"/>
      <c r="T518" s="24"/>
      <c r="U518" s="44"/>
      <c r="V518" s="22"/>
      <c r="W518" s="44"/>
      <c r="X518" s="22"/>
      <c r="Y518" s="24"/>
      <c r="Z518" s="24"/>
      <c r="AA518" s="44"/>
      <c r="AB518" s="22"/>
      <c r="AC518" s="24"/>
      <c r="AD518" s="24"/>
      <c r="AE518" s="24"/>
    </row>
    <row r="519">
      <c r="B519" s="18" t="s">
        <v>3400</v>
      </c>
      <c r="C519" s="70" t="s">
        <v>3401</v>
      </c>
      <c r="E519" s="44"/>
      <c r="F519" s="22" t="s">
        <v>14</v>
      </c>
      <c r="G519" s="30" t="str">
        <f>HYPERLINK("https://youtu.be/afblfY_Yv8U?t=124","CAM")</f>
        <v>CAM</v>
      </c>
      <c r="H519" s="24"/>
      <c r="I519" s="44"/>
      <c r="J519" s="22" t="s">
        <v>335</v>
      </c>
      <c r="K519" s="30" t="str">
        <f>HYPERLINK("https://www.youtube.com/watch?v=OWt2F-IfON4","ABA")</f>
        <v>ABA</v>
      </c>
      <c r="L519" s="47" t="str">
        <f>HYPERLINK("https://www.youtube.com/watch?v=fzv0Adfkw58","XEL")</f>
        <v>XEL</v>
      </c>
      <c r="M519" s="71" t="str">
        <f>HYPERLINK("https://www.youtube.com/watch?v=eFwMVFdfasE&amp;index=268&amp;list=PLbU6uWaIKemqNvTeRxK-Ay6PRg9iwCKVi&amp;t=0s","HIT")</f>
        <v>HIT</v>
      </c>
      <c r="N519" s="22"/>
      <c r="O519" s="24"/>
      <c r="P519" s="24"/>
      <c r="Q519" s="44"/>
      <c r="R519" s="22"/>
      <c r="S519" s="24"/>
      <c r="T519" s="24"/>
      <c r="U519" s="44"/>
      <c r="V519" s="22"/>
      <c r="W519" s="44"/>
      <c r="X519" s="22"/>
      <c r="Y519" s="24"/>
      <c r="Z519" s="24"/>
      <c r="AA519" s="44"/>
      <c r="AB519" s="22"/>
      <c r="AC519" s="24"/>
      <c r="AD519" s="24"/>
      <c r="AE519" s="24"/>
    </row>
    <row r="520">
      <c r="B520" s="18" t="s">
        <v>3438</v>
      </c>
      <c r="C520" s="70" t="s">
        <v>3440</v>
      </c>
      <c r="E520" s="44"/>
      <c r="F520" s="22" t="s">
        <v>14</v>
      </c>
      <c r="G520" s="30" t="str">
        <f>HYPERLINK("https://youtu.be/afblfY_Yv8U?t=166","CAM")</f>
        <v>CAM</v>
      </c>
      <c r="H520" s="24"/>
      <c r="I520" s="44"/>
      <c r="J520" s="22" t="s">
        <v>212</v>
      </c>
      <c r="K520" s="24"/>
      <c r="L520" s="24"/>
      <c r="M520" s="44"/>
      <c r="N520" s="22"/>
      <c r="O520" s="24"/>
      <c r="P520" s="24"/>
      <c r="Q520" s="44"/>
      <c r="R520" s="22"/>
      <c r="S520" s="24"/>
      <c r="T520" s="24"/>
      <c r="U520" s="44"/>
      <c r="V520" s="22"/>
      <c r="W520" s="44"/>
      <c r="X520" s="22"/>
      <c r="Y520" s="24"/>
      <c r="Z520" s="24"/>
      <c r="AA520" s="44"/>
      <c r="AB520" s="22"/>
      <c r="AC520" s="24"/>
      <c r="AD520" s="24"/>
      <c r="AE520" s="24"/>
    </row>
    <row r="521">
      <c r="B521" s="18" t="s">
        <v>3455</v>
      </c>
      <c r="C521" s="70" t="s">
        <v>3457</v>
      </c>
      <c r="E521" s="44"/>
      <c r="F521" s="22" t="s">
        <v>14</v>
      </c>
      <c r="G521" s="30" t="str">
        <f>HYPERLINK("https://youtu.be/afblfY_Yv8U?t=263","CAM")</f>
        <v>CAM</v>
      </c>
      <c r="H521" s="24"/>
      <c r="I521" s="44"/>
      <c r="J521" s="22" t="s">
        <v>325</v>
      </c>
      <c r="K521" s="24"/>
      <c r="L521" s="24"/>
      <c r="M521" s="44"/>
      <c r="N521" s="22"/>
      <c r="O521" s="24"/>
      <c r="P521" s="24"/>
      <c r="Q521" s="44"/>
      <c r="R521" s="22"/>
      <c r="S521" s="24"/>
      <c r="T521" s="24"/>
      <c r="U521" s="44"/>
      <c r="V521" s="22"/>
      <c r="W521" s="44"/>
      <c r="X521" s="22"/>
      <c r="Y521" s="24"/>
      <c r="Z521" s="24"/>
      <c r="AA521" s="44"/>
      <c r="AB521" s="22"/>
      <c r="AC521" s="24"/>
      <c r="AD521" s="24"/>
      <c r="AE521" s="24"/>
    </row>
    <row r="522">
      <c r="B522" s="18" t="s">
        <v>3471</v>
      </c>
      <c r="C522" s="70" t="s">
        <v>3473</v>
      </c>
      <c r="E522" s="44"/>
      <c r="F522" s="22" t="s">
        <v>14</v>
      </c>
      <c r="G522" s="30" t="str">
        <f>HYPERLINK("https://www.youtube.com/watch?v=xczY9VRu6tA","HGB")</f>
        <v>HGB</v>
      </c>
      <c r="H522" s="30" t="str">
        <f>HYPERLINK("https://youtu.be/afblfY_Yv8U?t=810","CAM")</f>
        <v>CAM</v>
      </c>
      <c r="I522" s="44"/>
      <c r="J522" s="22" t="s">
        <v>145</v>
      </c>
      <c r="K522" s="24"/>
      <c r="L522" s="24"/>
      <c r="M522" s="44"/>
      <c r="N522" s="22" t="s">
        <v>345</v>
      </c>
      <c r="O522" s="24"/>
      <c r="P522" s="24"/>
      <c r="Q522" s="44"/>
      <c r="R522" s="22"/>
      <c r="S522" s="24"/>
      <c r="T522" s="24"/>
      <c r="U522" s="44"/>
      <c r="V522" s="22"/>
      <c r="W522" s="44"/>
      <c r="X522" s="22"/>
      <c r="Y522" s="24"/>
      <c r="Z522" s="24"/>
      <c r="AA522" s="44"/>
      <c r="AB522" s="22"/>
      <c r="AC522" s="24"/>
      <c r="AD522" s="24"/>
      <c r="AE522" s="24"/>
    </row>
    <row r="523">
      <c r="A523" s="41" t="s">
        <v>2872</v>
      </c>
      <c r="B523" s="18" t="s">
        <v>3500</v>
      </c>
      <c r="C523" s="70" t="s">
        <v>3501</v>
      </c>
      <c r="D523" s="22" t="s">
        <v>133</v>
      </c>
      <c r="E523" s="44"/>
      <c r="F523" s="22" t="s">
        <v>14</v>
      </c>
      <c r="G523" s="30" t="str">
        <f>HYPERLINK("https://youtu.be/spVnPdp94OU?t=250","CAM")</f>
        <v>CAM</v>
      </c>
      <c r="H523" s="24"/>
      <c r="I523" s="44"/>
      <c r="J523" s="22" t="s">
        <v>325</v>
      </c>
      <c r="K523" s="24"/>
      <c r="L523" s="24"/>
      <c r="M523" s="44"/>
      <c r="N523" s="22"/>
      <c r="O523" s="24"/>
      <c r="P523" s="24"/>
      <c r="Q523" s="44"/>
      <c r="R523" s="22"/>
      <c r="S523" s="24"/>
      <c r="T523" s="24"/>
      <c r="U523" s="44"/>
      <c r="V523" s="22"/>
      <c r="W523" s="44"/>
      <c r="X523" s="22"/>
      <c r="Y523" s="24"/>
      <c r="Z523" s="24"/>
      <c r="AA523" s="44"/>
      <c r="AB523" s="22"/>
      <c r="AC523" s="24"/>
      <c r="AD523" s="24"/>
      <c r="AE523" s="24"/>
    </row>
    <row r="524">
      <c r="B524" s="18" t="s">
        <v>3519</v>
      </c>
      <c r="C524" s="70" t="s">
        <v>3521</v>
      </c>
      <c r="E524" s="44"/>
      <c r="F524" s="22" t="s">
        <v>14</v>
      </c>
      <c r="G524" s="30" t="str">
        <f>HYPERLINK("https://youtu.be/spVnPdp94OU?t=368","CAM")</f>
        <v>CAM</v>
      </c>
      <c r="H524" s="24"/>
      <c r="I524" s="44"/>
      <c r="J524" s="22" t="s">
        <v>249</v>
      </c>
      <c r="K524" s="30" t="str">
        <f>HYPERLINK("https://www.youtube.com/watch?v=LKBHGWkHejk","HGB")</f>
        <v>HGB</v>
      </c>
      <c r="L524" s="30" t="str">
        <f>HYPERLINK("https://www.youtube.com/watch?v=GnHl7s3aCwk","SUN")</f>
        <v>SUN</v>
      </c>
      <c r="M524" s="44"/>
      <c r="N524" s="22"/>
      <c r="O524" s="24"/>
      <c r="P524" s="24"/>
      <c r="Q524" s="44"/>
      <c r="R524" s="22"/>
      <c r="S524" s="24"/>
      <c r="T524" s="24"/>
      <c r="U524" s="44"/>
      <c r="V524" s="22"/>
      <c r="W524" s="44"/>
      <c r="X524" s="22"/>
      <c r="Y524" s="24"/>
      <c r="Z524" s="24"/>
      <c r="AA524" s="44"/>
      <c r="AB524" s="22"/>
      <c r="AC524" s="24"/>
      <c r="AD524" s="24"/>
      <c r="AE524" s="24"/>
    </row>
    <row r="525">
      <c r="B525" s="18" t="s">
        <v>3548</v>
      </c>
      <c r="C525" s="70" t="s">
        <v>3550</v>
      </c>
      <c r="E525" s="44"/>
      <c r="F525" s="22" t="s">
        <v>14</v>
      </c>
      <c r="G525" s="30" t="str">
        <f>HYPERLINK("https://youtu.be/spVnPdp94OU?t=495","CAM")</f>
        <v>CAM</v>
      </c>
      <c r="H525" s="24"/>
      <c r="I525" s="44"/>
      <c r="J525" s="22" t="s">
        <v>145</v>
      </c>
      <c r="K525" s="24"/>
      <c r="L525" s="24"/>
      <c r="M525" s="44"/>
      <c r="N525" s="22"/>
      <c r="O525" s="24"/>
      <c r="P525" s="24"/>
      <c r="Q525" s="44"/>
      <c r="R525" s="22"/>
      <c r="S525" s="24"/>
      <c r="T525" s="24"/>
      <c r="U525" s="44"/>
      <c r="V525" s="22"/>
      <c r="W525" s="44"/>
      <c r="X525" s="22"/>
      <c r="Y525" s="24"/>
      <c r="Z525" s="24"/>
      <c r="AA525" s="44"/>
      <c r="AB525" s="22"/>
      <c r="AC525" s="24"/>
      <c r="AD525" s="24"/>
      <c r="AE525" s="24"/>
    </row>
    <row r="526">
      <c r="B526" s="18" t="s">
        <v>3566</v>
      </c>
      <c r="C526" s="70" t="s">
        <v>3567</v>
      </c>
      <c r="E526" s="44"/>
      <c r="F526" s="22" t="s">
        <v>14</v>
      </c>
      <c r="G526" s="30" t="str">
        <f>HYPERLINK("https://www.youtube.com/watch?v=EANABYsiPvA","SUN")</f>
        <v>SUN</v>
      </c>
      <c r="H526" s="30" t="str">
        <f>HYPERLINK("https://youtu.be/spVnPdp94OU?t=591","CAM")</f>
        <v>CAM</v>
      </c>
      <c r="I526" s="44"/>
      <c r="J526" s="22" t="s">
        <v>335</v>
      </c>
      <c r="K526" s="30" t="str">
        <f>HYPERLINK("https://www.youtube.com/watch?v=EANABYsiPvA","SUN")</f>
        <v>SUN</v>
      </c>
      <c r="L526" s="24"/>
      <c r="M526" s="44"/>
      <c r="N526" s="22"/>
      <c r="O526" s="24"/>
      <c r="P526" s="24"/>
      <c r="Q526" s="44"/>
      <c r="R526" s="22"/>
      <c r="S526" s="24"/>
      <c r="T526" s="24"/>
      <c r="U526" s="44"/>
      <c r="V526" s="22"/>
      <c r="W526" s="44"/>
      <c r="X526" s="22"/>
      <c r="Y526" s="24"/>
      <c r="Z526" s="24"/>
      <c r="AA526" s="44"/>
      <c r="AB526" s="22"/>
      <c r="AC526" s="24"/>
      <c r="AD526" s="24"/>
      <c r="AE526" s="24"/>
    </row>
    <row r="527">
      <c r="B527" s="18" t="s">
        <v>3596</v>
      </c>
      <c r="C527" s="70" t="s">
        <v>3598</v>
      </c>
      <c r="E527" s="44"/>
      <c r="F527" s="22" t="s">
        <v>14</v>
      </c>
      <c r="G527" s="30" t="str">
        <f>HYPERLINK("https://youtu.be/spVnPdp94OU?t=781","CAM")</f>
        <v>CAM</v>
      </c>
      <c r="H527" s="24"/>
      <c r="I527" s="44"/>
      <c r="J527" s="22" t="s">
        <v>145</v>
      </c>
      <c r="K527" s="24"/>
      <c r="L527" s="24"/>
      <c r="M527" s="44"/>
      <c r="N527" s="22" t="s">
        <v>437</v>
      </c>
      <c r="O527" s="30" t="str">
        <f>HYPERLINK("https://www.youtube.com/watch?v=4DSwDAwzaXE&amp;t=0s&amp;list=PLbU6uWaIKemqNvTeRxK-Ay6PRg9iwCKVi&amp;index=69","HIT")</f>
        <v>HIT</v>
      </c>
      <c r="P527" s="30" t="str">
        <f>HYPERLINK("https://www.youtube.com/watch?v=aSwoTEwtOj0","ABA")</f>
        <v>ABA</v>
      </c>
      <c r="Q527" s="50"/>
      <c r="R527" s="22"/>
      <c r="S527" s="24"/>
      <c r="T527" s="24"/>
      <c r="U527" s="44"/>
      <c r="V527" s="22"/>
      <c r="W527" s="44"/>
      <c r="X527" s="22"/>
      <c r="Y527" s="24"/>
      <c r="Z527" s="24"/>
      <c r="AA527" s="44"/>
      <c r="AB527" s="22"/>
      <c r="AC527" s="24"/>
      <c r="AD527" s="24"/>
      <c r="AE527" s="24"/>
    </row>
    <row r="528">
      <c r="A528" s="41" t="s">
        <v>2877</v>
      </c>
      <c r="B528" s="18" t="s">
        <v>3634</v>
      </c>
      <c r="C528" s="70" t="s">
        <v>3636</v>
      </c>
      <c r="D528" s="22" t="s">
        <v>133</v>
      </c>
      <c r="E528" s="44"/>
      <c r="F528" s="22" t="s">
        <v>14</v>
      </c>
      <c r="G528" s="30" t="str">
        <f>HYPERLINK("https://youtu.be/P4tV1b109jM?t=47","CAM")</f>
        <v>CAM</v>
      </c>
      <c r="H528" s="24"/>
      <c r="I528" s="44"/>
      <c r="J528" s="22" t="s">
        <v>249</v>
      </c>
      <c r="K528" s="24"/>
      <c r="L528" s="24"/>
      <c r="M528" s="44"/>
      <c r="N528" s="22"/>
      <c r="O528" s="24"/>
      <c r="P528" s="24"/>
      <c r="Q528" s="44"/>
      <c r="R528" s="22"/>
      <c r="S528" s="24"/>
      <c r="T528" s="24"/>
      <c r="U528" s="44"/>
      <c r="V528" s="22"/>
      <c r="W528" s="44"/>
      <c r="X528" s="22"/>
      <c r="Y528" s="24"/>
      <c r="Z528" s="24"/>
      <c r="AA528" s="44"/>
      <c r="AB528" s="22"/>
      <c r="AC528" s="24"/>
      <c r="AD528" s="24"/>
      <c r="AE528" s="24"/>
    </row>
    <row r="529">
      <c r="B529" s="18" t="s">
        <v>3652</v>
      </c>
      <c r="C529" s="70" t="s">
        <v>3654</v>
      </c>
      <c r="E529" s="44"/>
      <c r="F529" s="22" t="s">
        <v>14</v>
      </c>
      <c r="G529" s="30" t="str">
        <f>HYPERLINK("https://youtu.be/P4tV1b109jM?t=95","CAM")</f>
        <v>CAM</v>
      </c>
      <c r="H529" s="24"/>
      <c r="I529" s="44"/>
      <c r="J529" s="22" t="s">
        <v>335</v>
      </c>
      <c r="K529" s="24"/>
      <c r="L529" s="24"/>
      <c r="M529" s="44"/>
      <c r="N529" s="22" t="s">
        <v>348</v>
      </c>
      <c r="O529" s="30" t="str">
        <f>HYPERLINK("https://www.youtube.com/watch?v=Z9T-eDFeVZo&amp;index=211&amp;t=0s&amp;list=PLbU6uWaIKemqNvTeRxK-Ay6PRg9iwCKVi","HIT")</f>
        <v>HIT</v>
      </c>
      <c r="P529" s="52"/>
      <c r="Q529" s="50"/>
      <c r="R529" s="22"/>
      <c r="S529" s="24"/>
      <c r="T529" s="24"/>
      <c r="U529" s="44"/>
      <c r="V529" s="22"/>
      <c r="W529" s="44"/>
      <c r="X529" s="22"/>
      <c r="Y529" s="24"/>
      <c r="Z529" s="24"/>
      <c r="AA529" s="44"/>
      <c r="AB529" s="22"/>
      <c r="AC529" s="24"/>
      <c r="AD529" s="24"/>
      <c r="AE529" s="24"/>
    </row>
    <row r="530">
      <c r="B530" s="18" t="s">
        <v>3686</v>
      </c>
      <c r="C530" s="70" t="s">
        <v>3687</v>
      </c>
      <c r="E530" s="44"/>
      <c r="F530" s="22" t="s">
        <v>14</v>
      </c>
      <c r="G530" s="30" t="str">
        <f>HYPERLINK("https://youtu.be/P4tV1b109jM?t=431","CAM")</f>
        <v>CAM</v>
      </c>
      <c r="H530" s="24"/>
      <c r="I530" s="44"/>
      <c r="J530" s="22" t="s">
        <v>587</v>
      </c>
      <c r="K530" s="24"/>
      <c r="L530" s="24"/>
      <c r="M530" s="44"/>
      <c r="N530" s="22"/>
      <c r="O530" s="24"/>
      <c r="P530" s="24"/>
      <c r="Q530" s="44"/>
      <c r="R530" s="22"/>
      <c r="S530" s="24"/>
      <c r="T530" s="24"/>
      <c r="U530" s="44"/>
      <c r="V530" s="22"/>
      <c r="W530" s="44"/>
      <c r="X530" s="22"/>
      <c r="Y530" s="24"/>
      <c r="Z530" s="24"/>
      <c r="AA530" s="44"/>
      <c r="AB530" s="22"/>
      <c r="AC530" s="24"/>
      <c r="AD530" s="24"/>
      <c r="AE530" s="24"/>
    </row>
    <row r="531">
      <c r="B531" s="18" t="s">
        <v>3704</v>
      </c>
      <c r="C531" s="70" t="s">
        <v>3705</v>
      </c>
      <c r="E531" s="44"/>
      <c r="F531" s="22" t="s">
        <v>14</v>
      </c>
      <c r="G531" s="30" t="str">
        <f>HYPERLINK("https://youtu.be/P4tV1b109jM?t=826","CAM")</f>
        <v>CAM</v>
      </c>
      <c r="H531" s="24"/>
      <c r="I531" s="44"/>
      <c r="J531" s="22" t="s">
        <v>423</v>
      </c>
      <c r="K531" s="24"/>
      <c r="L531" s="24"/>
      <c r="M531" s="44"/>
      <c r="N531" s="22"/>
      <c r="O531" s="24"/>
      <c r="P531" s="24"/>
      <c r="Q531" s="44"/>
      <c r="R531" s="22"/>
      <c r="S531" s="24"/>
      <c r="T531" s="24"/>
      <c r="U531" s="44"/>
      <c r="V531" s="22"/>
      <c r="W531" s="44"/>
      <c r="X531" s="22"/>
      <c r="Y531" s="24"/>
      <c r="Z531" s="24"/>
      <c r="AA531" s="44"/>
      <c r="AB531" s="22"/>
      <c r="AC531" s="24"/>
      <c r="AD531" s="24"/>
      <c r="AE531" s="24"/>
    </row>
    <row r="532">
      <c r="B532" s="18" t="s">
        <v>3722</v>
      </c>
      <c r="C532" s="70" t="s">
        <v>3723</v>
      </c>
      <c r="E532" s="44"/>
      <c r="F532" s="22" t="s">
        <v>14</v>
      </c>
      <c r="G532" s="30" t="str">
        <f>HYPERLINK("https://youtu.be/P4tV1b109jM?t=1117","CAM")</f>
        <v>CAM</v>
      </c>
      <c r="H532" s="24"/>
      <c r="I532" s="44"/>
      <c r="J532" s="22" t="s">
        <v>145</v>
      </c>
      <c r="K532" s="24"/>
      <c r="L532" s="24"/>
      <c r="M532" s="44"/>
      <c r="N532" s="22"/>
      <c r="O532" s="24"/>
      <c r="P532" s="24"/>
      <c r="Q532" s="44"/>
      <c r="R532" s="22"/>
      <c r="S532" s="24"/>
      <c r="T532" s="24"/>
      <c r="U532" s="44"/>
      <c r="V532" s="22"/>
      <c r="W532" s="44"/>
      <c r="X532" s="22"/>
      <c r="Y532" s="24"/>
      <c r="Z532" s="24"/>
      <c r="AA532" s="44"/>
      <c r="AB532" s="22"/>
      <c r="AC532" s="24"/>
      <c r="AD532" s="24"/>
      <c r="AE532" s="24"/>
    </row>
    <row r="533">
      <c r="A533" s="41" t="s">
        <v>2882</v>
      </c>
      <c r="B533" s="18" t="s">
        <v>3740</v>
      </c>
      <c r="C533" s="70" t="s">
        <v>3741</v>
      </c>
      <c r="D533" s="22" t="s">
        <v>133</v>
      </c>
      <c r="E533" s="71" t="str">
        <f>HYPERLINK("https://www.youtube.com/watch?v=ShhtiHNJiWY&amp;index=213&amp;t=0s&amp;list=PLbU6uWaIKemqNvTeRxK-Ay6PRg9iwCKVi","HIT")</f>
        <v>HIT</v>
      </c>
      <c r="F533" s="22" t="s">
        <v>14</v>
      </c>
      <c r="G533" s="30" t="str">
        <f>HYPERLINK("https://youtu.be/QxDtUNjN0Sw?t=196","CAM")</f>
        <v>CAM</v>
      </c>
      <c r="H533" s="24"/>
      <c r="I533" s="44"/>
      <c r="J533" s="22" t="s">
        <v>335</v>
      </c>
      <c r="K533" s="24"/>
      <c r="L533" s="24"/>
      <c r="M533" s="44"/>
      <c r="N533" s="22"/>
      <c r="O533" s="24"/>
      <c r="P533" s="24"/>
      <c r="Q533" s="44"/>
      <c r="R533" s="22"/>
      <c r="S533" s="24"/>
      <c r="T533" s="24"/>
      <c r="U533" s="44"/>
      <c r="V533" s="22"/>
      <c r="W533" s="44"/>
      <c r="X533" s="22"/>
      <c r="Y533" s="24"/>
      <c r="Z533" s="24"/>
      <c r="AA533" s="44"/>
      <c r="AB533" s="22"/>
      <c r="AC533" s="24"/>
      <c r="AD533" s="24"/>
      <c r="AE533" s="24"/>
    </row>
    <row r="534">
      <c r="B534" s="18" t="s">
        <v>3775</v>
      </c>
      <c r="C534" s="70" t="s">
        <v>3777</v>
      </c>
      <c r="E534" s="35"/>
      <c r="F534" s="22" t="s">
        <v>14</v>
      </c>
      <c r="G534" s="30" t="str">
        <f>HYPERLINK("https://youtu.be/QxDtUNjN0Sw?t=251","CAM")</f>
        <v>CAM</v>
      </c>
      <c r="H534" s="24"/>
      <c r="I534" s="44"/>
      <c r="J534" s="22" t="s">
        <v>458</v>
      </c>
      <c r="K534" s="24"/>
      <c r="L534" s="24"/>
      <c r="M534" s="44"/>
      <c r="N534" s="22"/>
      <c r="O534" s="24"/>
      <c r="P534" s="24"/>
      <c r="Q534" s="44"/>
      <c r="R534" s="22"/>
      <c r="S534" s="24"/>
      <c r="T534" s="24"/>
      <c r="U534" s="44"/>
      <c r="V534" s="22"/>
      <c r="W534" s="44"/>
      <c r="X534" s="22"/>
      <c r="Y534" s="24"/>
      <c r="Z534" s="24"/>
      <c r="AA534" s="44"/>
      <c r="AB534" s="22"/>
      <c r="AC534" s="24"/>
      <c r="AD534" s="24"/>
      <c r="AE534" s="24"/>
    </row>
    <row r="535">
      <c r="B535" s="18" t="s">
        <v>3796</v>
      </c>
      <c r="C535" s="70" t="s">
        <v>3797</v>
      </c>
      <c r="E535" s="35"/>
      <c r="F535" s="22" t="s">
        <v>14</v>
      </c>
      <c r="G535" s="30" t="str">
        <f>HYPERLINK("https://youtu.be/QxDtUNjN0Sw?t=346","CAM")</f>
        <v>CAM</v>
      </c>
      <c r="H535" s="24"/>
      <c r="I535" s="44"/>
      <c r="J535" s="22" t="s">
        <v>212</v>
      </c>
      <c r="K535" s="24"/>
      <c r="L535" s="24"/>
      <c r="M535" s="44"/>
      <c r="N535" s="22"/>
      <c r="O535" s="24"/>
      <c r="P535" s="24"/>
      <c r="Q535" s="44"/>
      <c r="R535" s="22"/>
      <c r="S535" s="24"/>
      <c r="T535" s="24"/>
      <c r="U535" s="44"/>
      <c r="V535" s="22"/>
      <c r="W535" s="44"/>
      <c r="X535" s="22"/>
      <c r="Y535" s="24"/>
      <c r="Z535" s="24"/>
      <c r="AA535" s="44"/>
      <c r="AB535" s="22"/>
      <c r="AC535" s="24"/>
      <c r="AD535" s="24"/>
      <c r="AE535" s="24"/>
    </row>
    <row r="536">
      <c r="B536" s="18" t="s">
        <v>3814</v>
      </c>
      <c r="C536" s="70" t="s">
        <v>3815</v>
      </c>
      <c r="E536" s="35"/>
      <c r="F536" s="22" t="s">
        <v>14</v>
      </c>
      <c r="G536" s="30" t="str">
        <f>HYPERLINK("https://youtu.be/QxDtUNjN0Sw?t=415","CAM")</f>
        <v>CAM</v>
      </c>
      <c r="H536" s="24"/>
      <c r="I536" s="44"/>
      <c r="J536" s="22" t="s">
        <v>145</v>
      </c>
      <c r="K536" s="24"/>
      <c r="L536" s="24"/>
      <c r="M536" s="44"/>
      <c r="N536" s="22"/>
      <c r="O536" s="24"/>
      <c r="P536" s="24"/>
      <c r="Q536" s="44"/>
      <c r="R536" s="22"/>
      <c r="S536" s="24"/>
      <c r="T536" s="24"/>
      <c r="U536" s="44"/>
      <c r="V536" s="22"/>
      <c r="W536" s="44"/>
      <c r="X536" s="22"/>
      <c r="Y536" s="24"/>
      <c r="Z536" s="24"/>
      <c r="AA536" s="44"/>
      <c r="AB536" s="22"/>
      <c r="AC536" s="24"/>
      <c r="AD536" s="24"/>
      <c r="AE536" s="24"/>
    </row>
    <row r="537">
      <c r="B537" s="18" t="s">
        <v>3830</v>
      </c>
      <c r="C537" s="70" t="s">
        <v>3831</v>
      </c>
      <c r="E537" s="35"/>
      <c r="F537" s="22" t="s">
        <v>14</v>
      </c>
      <c r="G537" s="30" t="str">
        <f>HYPERLINK("https://www.youtube.com/watch?v=A53w86lMP8M&amp;t=0s&amp;list=PLbU6uWaIKemqNvTeRxK-Ay6PRg9iwCKVi&amp;index=70","HIT")</f>
        <v>HIT</v>
      </c>
      <c r="H537" s="30" t="str">
        <f>HYPERLINK("https://www.youtube.com/watch?v=Vd6dhw593U0","HGB")</f>
        <v>HGB</v>
      </c>
      <c r="I537" s="71" t="str">
        <f>HYPERLINK("https://youtu.be/QxDtUNjN0Sw?t=1294","CAM")</f>
        <v>CAM</v>
      </c>
      <c r="J537" s="22" t="s">
        <v>486</v>
      </c>
      <c r="K537" s="30" t="str">
        <f>HYPERLINK("https://www.youtube.com/watch?v=aiMwvQW4g98&amp;t=0s&amp;list=PLbU6uWaIKemqNvTeRxK-Ay6PRg9iwCKVi&amp;index=71","HIT")</f>
        <v>HIT</v>
      </c>
      <c r="L537" s="52"/>
      <c r="M537" s="50"/>
      <c r="N537" s="22"/>
      <c r="O537" s="24"/>
      <c r="P537" s="24"/>
      <c r="Q537" s="44"/>
      <c r="R537" s="22"/>
      <c r="S537" s="24"/>
      <c r="T537" s="24"/>
      <c r="U537" s="44"/>
      <c r="V537" s="22"/>
      <c r="W537" s="44"/>
      <c r="X537" s="22"/>
      <c r="Y537" s="24"/>
      <c r="Z537" s="24"/>
      <c r="AA537" s="44"/>
      <c r="AB537" s="22"/>
      <c r="AC537" s="24"/>
      <c r="AD537" s="24"/>
      <c r="AE537" s="24"/>
    </row>
    <row r="538">
      <c r="A538" s="41" t="s">
        <v>2889</v>
      </c>
      <c r="B538" s="18" t="s">
        <v>3873</v>
      </c>
      <c r="C538" s="70" t="s">
        <v>3876</v>
      </c>
      <c r="D538" s="22" t="s">
        <v>133</v>
      </c>
      <c r="E538" s="44"/>
      <c r="F538" s="22" t="s">
        <v>14</v>
      </c>
      <c r="G538" s="30" t="str">
        <f>HYPERLINK("https://youtu.be/VwTTmie7eO8?t=357","CAM")</f>
        <v>CAM</v>
      </c>
      <c r="H538" s="24"/>
      <c r="I538" s="44"/>
      <c r="J538" s="22" t="s">
        <v>335</v>
      </c>
      <c r="K538" s="24"/>
      <c r="L538" s="24"/>
      <c r="M538" s="44"/>
      <c r="N538" s="22" t="s">
        <v>348</v>
      </c>
      <c r="O538" s="24"/>
      <c r="P538" s="24"/>
      <c r="Q538" s="44"/>
      <c r="R538" s="22"/>
      <c r="S538" s="24"/>
      <c r="T538" s="24"/>
      <c r="U538" s="44"/>
      <c r="V538" s="22"/>
      <c r="W538" s="44"/>
      <c r="X538" s="22"/>
      <c r="Y538" s="24"/>
      <c r="Z538" s="24"/>
      <c r="AA538" s="44"/>
      <c r="AB538" s="22"/>
      <c r="AC538" s="24"/>
      <c r="AD538" s="24"/>
      <c r="AE538" s="24"/>
    </row>
    <row r="539">
      <c r="B539" s="18" t="s">
        <v>3889</v>
      </c>
      <c r="C539" s="70" t="s">
        <v>3891</v>
      </c>
      <c r="E539" s="44"/>
      <c r="F539" s="22" t="s">
        <v>14</v>
      </c>
      <c r="G539" s="30" t="str">
        <f>HYPERLINK("https://youtu.be/VwTTmie7eO8?t=571","CAM")</f>
        <v>CAM</v>
      </c>
      <c r="H539" s="24"/>
      <c r="I539" s="44"/>
      <c r="J539" s="22" t="s">
        <v>212</v>
      </c>
      <c r="K539" s="30" t="str">
        <f>HYPERLINK("https://www.youtube.com/watch?v=rjJ3r37bnzM","ABA")</f>
        <v>ABA</v>
      </c>
      <c r="L539" s="24"/>
      <c r="M539" s="50"/>
      <c r="N539" s="22"/>
      <c r="O539" s="24"/>
      <c r="P539" s="24"/>
      <c r="Q539" s="44"/>
      <c r="R539" s="22"/>
      <c r="S539" s="24"/>
      <c r="T539" s="24"/>
      <c r="U539" s="44"/>
      <c r="V539" s="22"/>
      <c r="W539" s="44"/>
      <c r="X539" s="22"/>
      <c r="Y539" s="24"/>
      <c r="Z539" s="24"/>
      <c r="AA539" s="44"/>
      <c r="AB539" s="22"/>
      <c r="AC539" s="24"/>
      <c r="AD539" s="24"/>
      <c r="AE539" s="24"/>
    </row>
    <row r="540">
      <c r="B540" s="18" t="s">
        <v>3912</v>
      </c>
      <c r="C540" s="70" t="s">
        <v>3914</v>
      </c>
      <c r="E540" s="44"/>
      <c r="F540" s="22" t="s">
        <v>14</v>
      </c>
      <c r="G540" s="30" t="str">
        <f>HYPERLINK("https://youtu.be/VwTTmie7eO8?t=665","CAM")</f>
        <v>CAM</v>
      </c>
      <c r="H540" s="24"/>
      <c r="I540" s="44"/>
      <c r="J540" s="22" t="s">
        <v>145</v>
      </c>
      <c r="K540" s="24"/>
      <c r="L540" s="24"/>
      <c r="M540" s="44"/>
      <c r="N540" s="22"/>
      <c r="O540" s="24"/>
      <c r="P540" s="24"/>
      <c r="Q540" s="44"/>
      <c r="R540" s="22"/>
      <c r="S540" s="24"/>
      <c r="T540" s="24"/>
      <c r="U540" s="44"/>
      <c r="V540" s="22"/>
      <c r="W540" s="44"/>
      <c r="X540" s="22"/>
      <c r="Y540" s="24"/>
      <c r="Z540" s="24"/>
      <c r="AA540" s="44"/>
      <c r="AB540" s="22"/>
      <c r="AC540" s="24"/>
      <c r="AD540" s="24"/>
      <c r="AE540" s="24"/>
    </row>
    <row r="541">
      <c r="B541" s="18" t="s">
        <v>3929</v>
      </c>
      <c r="C541" s="70" t="s">
        <v>3930</v>
      </c>
      <c r="E541" s="44"/>
      <c r="F541" s="22" t="s">
        <v>14</v>
      </c>
      <c r="G541" s="30" t="str">
        <f>HYPERLINK("https://youtu.be/VwTTmie7eO8?t=785","CAM")</f>
        <v>CAM</v>
      </c>
      <c r="H541" s="24"/>
      <c r="I541" s="44"/>
      <c r="J541" s="22" t="s">
        <v>145</v>
      </c>
      <c r="K541" s="24"/>
      <c r="L541" s="24"/>
      <c r="M541" s="44"/>
      <c r="N541" s="22"/>
      <c r="O541" s="24"/>
      <c r="P541" s="24"/>
      <c r="Q541" s="44"/>
      <c r="R541" s="22"/>
      <c r="S541" s="24"/>
      <c r="T541" s="24"/>
      <c r="U541" s="44"/>
      <c r="V541" s="22"/>
      <c r="W541" s="44"/>
      <c r="X541" s="22"/>
      <c r="Y541" s="24"/>
      <c r="Z541" s="24"/>
      <c r="AA541" s="44"/>
      <c r="AB541" s="22"/>
      <c r="AC541" s="24"/>
      <c r="AD541" s="24"/>
      <c r="AE541" s="24"/>
    </row>
    <row r="542">
      <c r="B542" s="18" t="s">
        <v>3946</v>
      </c>
      <c r="C542" s="70" t="s">
        <v>3948</v>
      </c>
      <c r="E542" s="44"/>
      <c r="F542" s="22" t="s">
        <v>14</v>
      </c>
      <c r="G542" s="30" t="str">
        <f>HYPERLINK("https://youtu.be/VwTTmie7eO8?t=1617","CAM")</f>
        <v>CAM</v>
      </c>
      <c r="H542" s="24"/>
      <c r="I542" s="44"/>
      <c r="J542" s="22" t="s">
        <v>145</v>
      </c>
      <c r="K542" s="24"/>
      <c r="L542" s="24"/>
      <c r="M542" s="44"/>
      <c r="N542" s="22"/>
      <c r="O542" s="24"/>
      <c r="P542" s="24"/>
      <c r="Q542" s="44"/>
      <c r="R542" s="22"/>
      <c r="S542" s="24"/>
      <c r="T542" s="24"/>
      <c r="U542" s="44"/>
      <c r="V542" s="22"/>
      <c r="W542" s="44"/>
      <c r="X542" s="22"/>
      <c r="Y542" s="24"/>
      <c r="Z542" s="24"/>
      <c r="AA542" s="44"/>
      <c r="AB542" s="22"/>
      <c r="AC542" s="24"/>
      <c r="AD542" s="24"/>
      <c r="AE542" s="24"/>
    </row>
    <row r="543">
      <c r="A543" s="41" t="s">
        <v>2896</v>
      </c>
      <c r="B543" s="18" t="s">
        <v>3964</v>
      </c>
      <c r="C543" s="70" t="s">
        <v>3966</v>
      </c>
      <c r="D543" s="22" t="s">
        <v>133</v>
      </c>
      <c r="E543" s="44"/>
      <c r="F543" s="22" t="s">
        <v>14</v>
      </c>
      <c r="G543" s="30" t="str">
        <f>HYPERLINK("https://youtu.be/0JV3hTKCero?t=60","CAM")</f>
        <v>CAM</v>
      </c>
      <c r="H543" s="24"/>
      <c r="I543" s="44"/>
      <c r="J543" s="22" t="s">
        <v>249</v>
      </c>
      <c r="K543" s="24"/>
      <c r="L543" s="24"/>
      <c r="M543" s="44"/>
      <c r="N543" s="22"/>
      <c r="O543" s="24"/>
      <c r="P543" s="24"/>
      <c r="Q543" s="44"/>
      <c r="R543" s="22"/>
      <c r="S543" s="24"/>
      <c r="T543" s="24"/>
      <c r="U543" s="44"/>
      <c r="V543" s="22"/>
      <c r="W543" s="44"/>
      <c r="X543" s="22"/>
      <c r="Y543" s="24"/>
      <c r="Z543" s="24"/>
      <c r="AA543" s="44"/>
      <c r="AB543" s="22"/>
      <c r="AC543" s="24"/>
      <c r="AD543" s="24"/>
      <c r="AE543" s="24"/>
    </row>
    <row r="544">
      <c r="B544" s="18" t="s">
        <v>3979</v>
      </c>
      <c r="C544" s="70" t="s">
        <v>3980</v>
      </c>
      <c r="E544" s="44"/>
      <c r="F544" s="22" t="s">
        <v>14</v>
      </c>
      <c r="G544" s="30" t="str">
        <f>HYPERLINK("https://youtu.be/0JV3hTKCero?t=112","CAM")</f>
        <v>CAM</v>
      </c>
      <c r="H544" s="24"/>
      <c r="I544" s="44"/>
      <c r="J544" s="22" t="s">
        <v>145</v>
      </c>
      <c r="K544" s="24"/>
      <c r="L544" s="24"/>
      <c r="M544" s="44"/>
      <c r="N544" s="22"/>
      <c r="O544" s="24"/>
      <c r="P544" s="24"/>
      <c r="Q544" s="44"/>
      <c r="R544" s="22"/>
      <c r="S544" s="24"/>
      <c r="T544" s="24"/>
      <c r="U544" s="44"/>
      <c r="V544" s="22"/>
      <c r="W544" s="44"/>
      <c r="X544" s="22"/>
      <c r="Y544" s="24"/>
      <c r="Z544" s="24"/>
      <c r="AA544" s="44"/>
      <c r="AB544" s="22"/>
      <c r="AC544" s="24"/>
      <c r="AD544" s="24"/>
      <c r="AE544" s="24"/>
    </row>
    <row r="545">
      <c r="B545" s="18" t="s">
        <v>3995</v>
      </c>
      <c r="C545" s="70" t="s">
        <v>3996</v>
      </c>
      <c r="E545" s="44"/>
      <c r="F545" s="22" t="s">
        <v>14</v>
      </c>
      <c r="G545" s="30" t="str">
        <f>HYPERLINK("https://youtu.be/0JV3hTKCero?t=300","CAM")</f>
        <v>CAM</v>
      </c>
      <c r="H545" s="24"/>
      <c r="I545" s="44"/>
      <c r="J545" s="22" t="s">
        <v>249</v>
      </c>
      <c r="K545" s="30" t="str">
        <f>HYPERLINK("https://www.youtube.com/watch?v=MFe7wwzsl9U","ABA")</f>
        <v>ABA</v>
      </c>
      <c r="L545" s="30" t="str">
        <f>HYPERLINK("https://www.youtube.com/watch?v=BobU-Prn3-E","HGB")</f>
        <v>HGB</v>
      </c>
      <c r="M545" s="50"/>
      <c r="N545" s="22"/>
      <c r="O545" s="24"/>
      <c r="P545" s="24"/>
      <c r="Q545" s="44"/>
      <c r="R545" s="22"/>
      <c r="S545" s="24"/>
      <c r="T545" s="24"/>
      <c r="U545" s="44"/>
      <c r="V545" s="22"/>
      <c r="W545" s="44"/>
      <c r="X545" s="22"/>
      <c r="Y545" s="24"/>
      <c r="Z545" s="24"/>
      <c r="AA545" s="44"/>
      <c r="AB545" s="22"/>
      <c r="AC545" s="24"/>
      <c r="AD545" s="24"/>
      <c r="AE545" s="24"/>
    </row>
    <row r="546">
      <c r="B546" s="18" t="s">
        <v>4020</v>
      </c>
      <c r="C546" s="70" t="s">
        <v>4022</v>
      </c>
      <c r="E546" s="44"/>
      <c r="F546" s="22" t="s">
        <v>14</v>
      </c>
      <c r="G546" s="30" t="str">
        <f>HYPERLINK("https://youtu.be/0JV3hTKCero?t=333","CAM")</f>
        <v>CAM</v>
      </c>
      <c r="H546" s="24"/>
      <c r="I546" s="44"/>
      <c r="J546" s="22" t="s">
        <v>473</v>
      </c>
      <c r="K546" s="24"/>
      <c r="L546" s="24"/>
      <c r="M546" s="44"/>
      <c r="N546" s="22"/>
      <c r="O546" s="24"/>
      <c r="P546" s="24"/>
      <c r="Q546" s="44"/>
      <c r="R546" s="22"/>
      <c r="S546" s="24"/>
      <c r="T546" s="24"/>
      <c r="U546" s="44"/>
      <c r="V546" s="22"/>
      <c r="W546" s="44"/>
      <c r="X546" s="22"/>
      <c r="Y546" s="24"/>
      <c r="Z546" s="24"/>
      <c r="AA546" s="44"/>
      <c r="AB546" s="22"/>
      <c r="AC546" s="24"/>
      <c r="AD546" s="24"/>
      <c r="AE546" s="24"/>
    </row>
    <row r="547">
      <c r="B547" s="18" t="s">
        <v>4034</v>
      </c>
      <c r="C547" s="70" t="s">
        <v>4036</v>
      </c>
      <c r="E547" s="44"/>
      <c r="F547" s="22" t="s">
        <v>14</v>
      </c>
      <c r="G547" s="30" t="str">
        <f>HYPERLINK("https://www.youtube.com/watch?v=LfdNfFtHIjo","SUN")</f>
        <v>SUN</v>
      </c>
      <c r="H547" s="30" t="str">
        <f>HYPERLINK("https://youtu.be/0JV3hTKCero?t=1712","CAM")</f>
        <v>CAM</v>
      </c>
      <c r="I547" s="44"/>
      <c r="J547" s="22" t="s">
        <v>145</v>
      </c>
      <c r="K547" s="30" t="str">
        <f>HYPERLINK("https://www.youtube.com/watch?v=QEReAakonnA","ABA")</f>
        <v>ABA</v>
      </c>
      <c r="L547" s="24"/>
      <c r="M547" s="50"/>
      <c r="N547" s="22"/>
      <c r="O547" s="24"/>
      <c r="P547" s="24"/>
      <c r="Q547" s="44"/>
      <c r="R547" s="22"/>
      <c r="S547" s="24"/>
      <c r="T547" s="24"/>
      <c r="U547" s="44"/>
      <c r="V547" s="22"/>
      <c r="W547" s="44"/>
      <c r="X547" s="22"/>
      <c r="Y547" s="24"/>
      <c r="Z547" s="24"/>
      <c r="AA547" s="44"/>
      <c r="AB547" s="22"/>
      <c r="AC547" s="24"/>
      <c r="AD547" s="24"/>
      <c r="AE547" s="24"/>
    </row>
    <row r="548">
      <c r="A548" s="41" t="s">
        <v>2911</v>
      </c>
      <c r="B548" s="18" t="s">
        <v>4058</v>
      </c>
      <c r="C548" s="70" t="s">
        <v>4060</v>
      </c>
      <c r="D548" s="22" t="s">
        <v>133</v>
      </c>
      <c r="E548" s="44"/>
      <c r="F548" s="22" t="s">
        <v>14</v>
      </c>
      <c r="G548" s="30" t="str">
        <f>HYPERLINK("https://youtu.be/IKgTy-HUeec?t=34","CAM")</f>
        <v>CAM</v>
      </c>
      <c r="H548" s="24"/>
      <c r="I548" s="44"/>
      <c r="J548" s="22" t="s">
        <v>778</v>
      </c>
      <c r="K548" s="24"/>
      <c r="L548" s="24"/>
      <c r="M548" s="44"/>
      <c r="N548" s="22"/>
      <c r="O548" s="24"/>
      <c r="P548" s="24"/>
      <c r="Q548" s="44"/>
      <c r="R548" s="22"/>
      <c r="S548" s="24"/>
      <c r="T548" s="24"/>
      <c r="U548" s="44"/>
      <c r="V548" s="22"/>
      <c r="W548" s="44"/>
      <c r="X548" s="22"/>
      <c r="Y548" s="24"/>
      <c r="Z548" s="24"/>
      <c r="AA548" s="44"/>
      <c r="AB548" s="22"/>
      <c r="AC548" s="24"/>
      <c r="AD548" s="24"/>
      <c r="AE548" s="24"/>
    </row>
    <row r="549">
      <c r="B549" s="18" t="s">
        <v>4075</v>
      </c>
      <c r="C549" s="70" t="s">
        <v>4076</v>
      </c>
      <c r="E549" s="44"/>
      <c r="F549" s="22" t="s">
        <v>14</v>
      </c>
      <c r="G549" s="30" t="str">
        <f>HYPERLINK("https://youtu.be/IKgTy-HUeec?t=132","CAM")</f>
        <v>CAM</v>
      </c>
      <c r="H549" s="24"/>
      <c r="I549" s="44"/>
      <c r="J549" s="22" t="s">
        <v>145</v>
      </c>
      <c r="K549" s="24"/>
      <c r="L549" s="24"/>
      <c r="M549" s="44"/>
      <c r="N549" s="22"/>
      <c r="O549" s="24"/>
      <c r="P549" s="24"/>
      <c r="Q549" s="44"/>
      <c r="R549" s="22"/>
      <c r="S549" s="24"/>
      <c r="T549" s="24"/>
      <c r="U549" s="44"/>
      <c r="V549" s="22"/>
      <c r="W549" s="44"/>
      <c r="X549" s="22"/>
      <c r="Y549" s="24"/>
      <c r="Z549" s="24"/>
      <c r="AA549" s="44"/>
      <c r="AB549" s="22"/>
      <c r="AC549" s="24"/>
      <c r="AD549" s="24"/>
      <c r="AE549" s="24"/>
    </row>
    <row r="550">
      <c r="B550" s="18" t="s">
        <v>4094</v>
      </c>
      <c r="C550" s="70" t="s">
        <v>4096</v>
      </c>
      <c r="E550" s="44"/>
      <c r="F550" s="22" t="s">
        <v>14</v>
      </c>
      <c r="G550" s="30" t="str">
        <f>HYPERLINK("https://youtu.be/IKgTy-HUeec?t=269","CAM")</f>
        <v>CAM</v>
      </c>
      <c r="H550" s="24"/>
      <c r="I550" s="44"/>
      <c r="J550" s="22" t="s">
        <v>778</v>
      </c>
      <c r="K550" s="24"/>
      <c r="L550" s="24"/>
      <c r="M550" s="44"/>
      <c r="N550" s="22"/>
      <c r="O550" s="24"/>
      <c r="P550" s="24"/>
      <c r="Q550" s="44"/>
      <c r="R550" s="22"/>
      <c r="S550" s="24"/>
      <c r="T550" s="24"/>
      <c r="U550" s="44"/>
      <c r="V550" s="22"/>
      <c r="W550" s="44"/>
      <c r="X550" s="22"/>
      <c r="Y550" s="24"/>
      <c r="Z550" s="24"/>
      <c r="AA550" s="44"/>
      <c r="AB550" s="22"/>
      <c r="AC550" s="24"/>
      <c r="AD550" s="24"/>
      <c r="AE550" s="24"/>
    </row>
    <row r="551">
      <c r="B551" s="18" t="s">
        <v>4107</v>
      </c>
      <c r="C551" s="70" t="s">
        <v>4108</v>
      </c>
      <c r="E551" s="44"/>
      <c r="F551" s="22" t="s">
        <v>14</v>
      </c>
      <c r="G551" s="30" t="str">
        <f>HYPERLINK("https://youtu.be/IKgTy-HUeec?t=306","CAM")</f>
        <v>CAM</v>
      </c>
      <c r="H551" s="24"/>
      <c r="I551" s="44"/>
      <c r="J551" s="22" t="s">
        <v>335</v>
      </c>
      <c r="K551" s="24"/>
      <c r="L551" s="24"/>
      <c r="M551" s="44"/>
      <c r="N551" s="22" t="s">
        <v>353</v>
      </c>
      <c r="O551" s="24"/>
      <c r="P551" s="24"/>
      <c r="Q551" s="44"/>
      <c r="R551" s="22"/>
      <c r="S551" s="24"/>
      <c r="T551" s="24"/>
      <c r="U551" s="44"/>
      <c r="V551" s="22"/>
      <c r="W551" s="44"/>
      <c r="X551" s="22"/>
      <c r="Y551" s="24"/>
      <c r="Z551" s="24"/>
      <c r="AA551" s="44"/>
      <c r="AB551" s="22"/>
      <c r="AC551" s="24"/>
      <c r="AD551" s="24"/>
      <c r="AE551" s="24"/>
    </row>
    <row r="552">
      <c r="B552" s="18" t="s">
        <v>4119</v>
      </c>
      <c r="C552" s="70" t="s">
        <v>4120</v>
      </c>
      <c r="E552" s="44"/>
      <c r="F552" s="22" t="s">
        <v>14</v>
      </c>
      <c r="G552" s="30" t="str">
        <f>HYPERLINK("https://www.youtube.com/watch?v=AuyNl7qUtz0&amp;t=0s&amp;list=PLbU6uWaIKemqNvTeRxK-Ay6PRg9iwCKVi&amp;index=72","HIT")</f>
        <v>HIT</v>
      </c>
      <c r="H552" s="30" t="str">
        <f>HYPERLINK("https://youtu.be/IKgTy-HUeec?t=1009","CAM")</f>
        <v>CAM</v>
      </c>
      <c r="I552" s="50"/>
      <c r="J552" s="22" t="s">
        <v>145</v>
      </c>
      <c r="K552" s="24"/>
      <c r="L552" s="24"/>
      <c r="M552" s="44"/>
      <c r="N552" s="22"/>
      <c r="O552" s="24"/>
      <c r="P552" s="24"/>
      <c r="Q552" s="44"/>
      <c r="R552" s="22"/>
      <c r="S552" s="24"/>
      <c r="T552" s="24"/>
      <c r="U552" s="44"/>
      <c r="V552" s="22"/>
      <c r="W552" s="44"/>
      <c r="X552" s="22"/>
      <c r="Y552" s="24"/>
      <c r="Z552" s="24"/>
      <c r="AA552" s="44"/>
      <c r="AB552" s="22"/>
      <c r="AC552" s="24"/>
      <c r="AD552" s="24"/>
      <c r="AE552" s="24"/>
    </row>
    <row r="553">
      <c r="A553" s="41" t="s">
        <v>2922</v>
      </c>
      <c r="B553" s="18" t="s">
        <v>4133</v>
      </c>
      <c r="C553" s="70" t="s">
        <v>4134</v>
      </c>
      <c r="D553" s="22" t="s">
        <v>133</v>
      </c>
      <c r="E553" s="44"/>
      <c r="F553" s="22" t="s">
        <v>14</v>
      </c>
      <c r="G553" s="30" t="str">
        <f>HYPERLINK("https://youtu.be/2VrMkYhCO7k?t=19","CAM")</f>
        <v>CAM</v>
      </c>
      <c r="H553" s="24"/>
      <c r="I553" s="44"/>
      <c r="J553" s="22" t="s">
        <v>249</v>
      </c>
      <c r="K553" s="24"/>
      <c r="L553" s="24"/>
      <c r="M553" s="44"/>
      <c r="N553" s="22"/>
      <c r="O553" s="24"/>
      <c r="P553" s="24"/>
      <c r="Q553" s="44"/>
      <c r="R553" s="22"/>
      <c r="S553" s="24"/>
      <c r="T553" s="24"/>
      <c r="U553" s="44"/>
      <c r="V553" s="22"/>
      <c r="W553" s="44"/>
      <c r="X553" s="22"/>
      <c r="Y553" s="24"/>
      <c r="Z553" s="24"/>
      <c r="AA553" s="44"/>
      <c r="AB553" s="22"/>
      <c r="AC553" s="24"/>
      <c r="AD553" s="24"/>
      <c r="AE553" s="24"/>
    </row>
    <row r="554">
      <c r="B554" s="18" t="s">
        <v>4147</v>
      </c>
      <c r="C554" s="70" t="s">
        <v>4148</v>
      </c>
      <c r="E554" s="44"/>
      <c r="F554" s="22" t="s">
        <v>14</v>
      </c>
      <c r="G554" s="30" t="str">
        <f>HYPERLINK("https://youtu.be/2VrMkYhCO7k?t=97","CAM")</f>
        <v>CAM</v>
      </c>
      <c r="H554" s="24"/>
      <c r="I554" s="44"/>
      <c r="J554" s="22" t="s">
        <v>473</v>
      </c>
      <c r="K554" s="24"/>
      <c r="L554" s="24"/>
      <c r="M554" s="44"/>
      <c r="N554" s="22"/>
      <c r="O554" s="24"/>
      <c r="P554" s="24"/>
      <c r="Q554" s="44"/>
      <c r="R554" s="22"/>
      <c r="S554" s="24"/>
      <c r="T554" s="24"/>
      <c r="U554" s="44"/>
      <c r="V554" s="22"/>
      <c r="W554" s="44"/>
      <c r="X554" s="22"/>
      <c r="Y554" s="24"/>
      <c r="Z554" s="24"/>
      <c r="AA554" s="44"/>
      <c r="AB554" s="22"/>
      <c r="AC554" s="24"/>
      <c r="AD554" s="24"/>
      <c r="AE554" s="24"/>
    </row>
    <row r="555">
      <c r="B555" s="18" t="s">
        <v>4159</v>
      </c>
      <c r="C555" s="70" t="s">
        <v>4160</v>
      </c>
      <c r="E555" s="44"/>
      <c r="F555" s="22" t="s">
        <v>14</v>
      </c>
      <c r="G555" s="30" t="str">
        <f>HYPERLINK("https://youtu.be/2VrMkYhCO7k?t=203","CAM")</f>
        <v>CAM</v>
      </c>
      <c r="H555" s="24"/>
      <c r="I555" s="44"/>
      <c r="J555" s="22" t="s">
        <v>335</v>
      </c>
      <c r="K555" s="24"/>
      <c r="L555" s="24"/>
      <c r="M555" s="44"/>
      <c r="N555" s="22"/>
      <c r="O555" s="24"/>
      <c r="P555" s="24"/>
      <c r="Q555" s="44"/>
      <c r="R555" s="22"/>
      <c r="S555" s="24"/>
      <c r="T555" s="24"/>
      <c r="U555" s="44"/>
      <c r="V555" s="22"/>
      <c r="W555" s="44"/>
      <c r="X555" s="22"/>
      <c r="Y555" s="24"/>
      <c r="Z555" s="24"/>
      <c r="AA555" s="44"/>
      <c r="AB555" s="22"/>
      <c r="AC555" s="24"/>
      <c r="AD555" s="24"/>
      <c r="AE555" s="24"/>
    </row>
    <row r="556">
      <c r="B556" s="18" t="s">
        <v>4173</v>
      </c>
      <c r="C556" s="70" t="s">
        <v>4174</v>
      </c>
      <c r="E556" s="44"/>
      <c r="F556" s="22" t="s">
        <v>14</v>
      </c>
      <c r="G556" s="30" t="str">
        <f>HYPERLINK("https://youtu.be/2VrMkYhCO7k?t=263","CAM")</f>
        <v>CAM</v>
      </c>
      <c r="H556" s="24"/>
      <c r="I556" s="44"/>
      <c r="J556" s="22" t="s">
        <v>249</v>
      </c>
      <c r="K556" s="24"/>
      <c r="L556" s="24"/>
      <c r="M556" s="44"/>
      <c r="N556" s="22"/>
      <c r="O556" s="24"/>
      <c r="P556" s="24"/>
      <c r="Q556" s="44"/>
      <c r="R556" s="22"/>
      <c r="S556" s="24"/>
      <c r="T556" s="24"/>
      <c r="U556" s="44"/>
      <c r="V556" s="22"/>
      <c r="W556" s="44"/>
      <c r="X556" s="22"/>
      <c r="Y556" s="24"/>
      <c r="Z556" s="24"/>
      <c r="AA556" s="44"/>
      <c r="AB556" s="22"/>
      <c r="AC556" s="24"/>
      <c r="AD556" s="24"/>
      <c r="AE556" s="24"/>
    </row>
    <row r="557">
      <c r="B557" s="18" t="s">
        <v>4184</v>
      </c>
      <c r="C557" s="70" t="s">
        <v>4186</v>
      </c>
      <c r="E557" s="44"/>
      <c r="F557" s="22" t="s">
        <v>14</v>
      </c>
      <c r="G557" s="30" t="str">
        <f>HYPERLINK("https://youtu.be/2VrMkYhCO7k?t=996","CAM")</f>
        <v>CAM</v>
      </c>
      <c r="H557" s="24"/>
      <c r="I557" s="44"/>
      <c r="J557" s="22" t="s">
        <v>325</v>
      </c>
      <c r="K557" s="24"/>
      <c r="L557" s="24"/>
      <c r="M557" s="44"/>
      <c r="N557" s="22"/>
      <c r="O557" s="24"/>
      <c r="P557" s="24"/>
      <c r="Q557" s="44"/>
      <c r="R557" s="22"/>
      <c r="S557" s="24"/>
      <c r="T557" s="24"/>
      <c r="U557" s="44"/>
      <c r="V557" s="22"/>
      <c r="W557" s="44"/>
      <c r="X557" s="22"/>
      <c r="Y557" s="24"/>
      <c r="Z557" s="24"/>
      <c r="AA557" s="44"/>
      <c r="AB557" s="22"/>
      <c r="AC557" s="24"/>
      <c r="AD557" s="24"/>
      <c r="AE557" s="24"/>
    </row>
    <row r="558">
      <c r="A558" s="41" t="s">
        <v>2929</v>
      </c>
      <c r="B558" s="18" t="s">
        <v>4205</v>
      </c>
      <c r="C558" s="70" t="s">
        <v>4206</v>
      </c>
      <c r="D558" s="22" t="s">
        <v>133</v>
      </c>
      <c r="E558" s="44"/>
      <c r="F558" s="22" t="s">
        <v>14</v>
      </c>
      <c r="G558" s="30" t="str">
        <f>HYPERLINK("https://www.youtube.com/watch?v=LF-I19QMw1I","CAM")</f>
        <v>CAM</v>
      </c>
      <c r="H558" s="24"/>
      <c r="I558" s="44"/>
      <c r="J558" s="22" t="s">
        <v>145</v>
      </c>
      <c r="K558" s="24"/>
      <c r="L558" s="24"/>
      <c r="M558" s="44"/>
      <c r="N558" s="22" t="s">
        <v>319</v>
      </c>
      <c r="O558" s="24"/>
      <c r="P558" s="24"/>
      <c r="Q558" s="44"/>
      <c r="R558" s="22" t="s">
        <v>348</v>
      </c>
      <c r="S558" s="24"/>
      <c r="T558" s="24"/>
      <c r="U558" s="44"/>
      <c r="V558" s="22"/>
      <c r="W558" s="44"/>
      <c r="X558" s="22"/>
      <c r="Y558" s="24"/>
      <c r="Z558" s="24"/>
      <c r="AA558" s="44"/>
      <c r="AB558" s="22"/>
      <c r="AC558" s="24"/>
      <c r="AD558" s="24"/>
      <c r="AE558" s="24"/>
    </row>
    <row r="559">
      <c r="B559" s="18" t="s">
        <v>4230</v>
      </c>
      <c r="C559" s="70" t="s">
        <v>4232</v>
      </c>
      <c r="E559" s="44"/>
      <c r="F559" s="22" t="s">
        <v>14</v>
      </c>
      <c r="G559" s="30" t="str">
        <f>HYPERLINK("https://youtu.be/LF-I19QMw1I?t=86","CAM")</f>
        <v>CAM</v>
      </c>
      <c r="H559" s="24"/>
      <c r="I559" s="44"/>
      <c r="J559" s="22" t="s">
        <v>335</v>
      </c>
      <c r="K559" s="24"/>
      <c r="L559" s="24"/>
      <c r="M559" s="44"/>
      <c r="N559" s="22"/>
      <c r="O559" s="24"/>
      <c r="P559" s="24"/>
      <c r="Q559" s="44"/>
      <c r="R559" s="22"/>
      <c r="S559" s="24"/>
      <c r="T559" s="24"/>
      <c r="U559" s="44"/>
      <c r="V559" s="22"/>
      <c r="W559" s="44"/>
      <c r="X559" s="22"/>
      <c r="Y559" s="24"/>
      <c r="Z559" s="24"/>
      <c r="AA559" s="44"/>
      <c r="AB559" s="22"/>
      <c r="AC559" s="24"/>
      <c r="AD559" s="24"/>
      <c r="AE559" s="24"/>
    </row>
    <row r="560">
      <c r="B560" s="18" t="s">
        <v>4269</v>
      </c>
      <c r="C560" s="70" t="s">
        <v>4272</v>
      </c>
      <c r="E560" s="44"/>
      <c r="F560" s="22" t="s">
        <v>14</v>
      </c>
      <c r="G560" s="30" t="str">
        <f>HYPERLINK("https://youtu.be/LF-I19QMw1I?t=111","CAM")</f>
        <v>CAM</v>
      </c>
      <c r="H560" s="24"/>
      <c r="I560" s="44"/>
      <c r="J560" s="22" t="s">
        <v>423</v>
      </c>
      <c r="K560" s="24"/>
      <c r="L560" s="24"/>
      <c r="M560" s="44"/>
      <c r="N560" s="22" t="s">
        <v>354</v>
      </c>
      <c r="O560" s="24"/>
      <c r="P560" s="24"/>
      <c r="Q560" s="44"/>
      <c r="R560" s="22"/>
      <c r="S560" s="24"/>
      <c r="T560" s="24"/>
      <c r="U560" s="44"/>
      <c r="V560" s="22"/>
      <c r="W560" s="44"/>
      <c r="X560" s="22"/>
      <c r="Y560" s="24"/>
      <c r="Z560" s="24"/>
      <c r="AA560" s="44"/>
      <c r="AB560" s="22"/>
      <c r="AC560" s="24"/>
      <c r="AD560" s="24"/>
      <c r="AE560" s="24"/>
    </row>
    <row r="561">
      <c r="B561" s="18" t="s">
        <v>4302</v>
      </c>
      <c r="C561" s="70" t="s">
        <v>4306</v>
      </c>
      <c r="E561" s="44"/>
      <c r="F561" s="22" t="s">
        <v>14</v>
      </c>
      <c r="G561" s="30" t="str">
        <f>HYPERLINK("https://youtu.be/LF-I19QMw1I?t=244","CAM")</f>
        <v>CAM</v>
      </c>
      <c r="H561" s="24"/>
      <c r="I561" s="44"/>
      <c r="J561" s="22" t="s">
        <v>335</v>
      </c>
      <c r="K561" s="24"/>
      <c r="L561" s="24"/>
      <c r="M561" s="44"/>
      <c r="N561" s="22"/>
      <c r="O561" s="24"/>
      <c r="P561" s="24"/>
      <c r="Q561" s="44"/>
      <c r="R561" s="22"/>
      <c r="S561" s="24"/>
      <c r="T561" s="24"/>
      <c r="U561" s="44"/>
      <c r="V561" s="22"/>
      <c r="W561" s="44"/>
      <c r="X561" s="22"/>
      <c r="Y561" s="24"/>
      <c r="Z561" s="24"/>
      <c r="AA561" s="44"/>
      <c r="AB561" s="22"/>
      <c r="AC561" s="24"/>
      <c r="AD561" s="24"/>
      <c r="AE561" s="24"/>
    </row>
    <row r="562">
      <c r="B562" s="18" t="s">
        <v>4331</v>
      </c>
      <c r="C562" s="70" t="s">
        <v>4332</v>
      </c>
      <c r="E562" s="44"/>
      <c r="F562" s="22" t="s">
        <v>14</v>
      </c>
      <c r="G562" s="30" t="str">
        <f>HYPERLINK("https://www.youtube.com/watch?v=SnbkJcO9wUU","HGB")</f>
        <v>HGB</v>
      </c>
      <c r="H562" s="30" t="str">
        <f>HYPERLINK("https://youtu.be/LF-I19QMw1I?t=1941","CAM")</f>
        <v>CAM</v>
      </c>
      <c r="I562" s="44"/>
      <c r="J562" s="22" t="s">
        <v>145</v>
      </c>
      <c r="K562" s="24"/>
      <c r="L562" s="24"/>
      <c r="M562" s="44"/>
      <c r="N562" s="22"/>
      <c r="O562" s="24"/>
      <c r="P562" s="24"/>
      <c r="Q562" s="44"/>
      <c r="R562" s="22"/>
      <c r="S562" s="24"/>
      <c r="T562" s="24"/>
      <c r="U562" s="44"/>
      <c r="V562" s="22"/>
      <c r="W562" s="44"/>
      <c r="X562" s="22"/>
      <c r="Y562" s="24"/>
      <c r="Z562" s="24"/>
      <c r="AA562" s="44"/>
      <c r="AB562" s="22"/>
      <c r="AC562" s="24"/>
      <c r="AD562" s="24"/>
      <c r="AE562" s="24"/>
    </row>
    <row r="563">
      <c r="A563" s="41" t="s">
        <v>2952</v>
      </c>
      <c r="B563" s="18" t="s">
        <v>4359</v>
      </c>
      <c r="C563" s="70" t="s">
        <v>4360</v>
      </c>
      <c r="D563" s="22" t="s">
        <v>133</v>
      </c>
      <c r="E563" s="44"/>
      <c r="F563" s="22" t="s">
        <v>14</v>
      </c>
      <c r="G563" s="30" t="str">
        <f>HYPERLINK("https://youtu.be/NKVcMiTO8LQ?t=76","CAM")</f>
        <v>CAM</v>
      </c>
      <c r="H563" s="24"/>
      <c r="I563" s="44"/>
      <c r="J563" s="22" t="s">
        <v>335</v>
      </c>
      <c r="K563" s="24"/>
      <c r="L563" s="24"/>
      <c r="M563" s="44"/>
      <c r="N563" s="22"/>
      <c r="O563" s="24"/>
      <c r="P563" s="24"/>
      <c r="Q563" s="44"/>
      <c r="R563" s="22"/>
      <c r="S563" s="24"/>
      <c r="T563" s="24"/>
      <c r="U563" s="44"/>
      <c r="V563" s="22"/>
      <c r="W563" s="44"/>
      <c r="X563" s="22"/>
      <c r="Y563" s="24"/>
      <c r="Z563" s="24"/>
      <c r="AA563" s="44"/>
      <c r="AB563" s="22"/>
      <c r="AC563" s="24"/>
      <c r="AD563" s="24"/>
      <c r="AE563" s="24"/>
    </row>
    <row r="564">
      <c r="B564" s="18" t="s">
        <v>4375</v>
      </c>
      <c r="C564" s="70" t="s">
        <v>4378</v>
      </c>
      <c r="E564" s="44"/>
      <c r="F564" s="22" t="s">
        <v>14</v>
      </c>
      <c r="G564" s="30" t="str">
        <f>HYPERLINK("https://youtu.be/NKVcMiTO8LQ?t=151","CAM")</f>
        <v>CAM</v>
      </c>
      <c r="H564" s="24"/>
      <c r="I564" s="44"/>
      <c r="J564" s="22" t="s">
        <v>249</v>
      </c>
      <c r="K564" s="30" t="str">
        <f>HYPERLINK("https://www.youtube.com/watch?v=huV45w-H6Cw","CHB")</f>
        <v>CHB</v>
      </c>
      <c r="L564" s="24"/>
      <c r="M564" s="44"/>
      <c r="N564" s="22" t="s">
        <v>318</v>
      </c>
      <c r="O564" s="24"/>
      <c r="P564" s="24"/>
      <c r="Q564" s="44"/>
      <c r="R564" s="22" t="s">
        <v>319</v>
      </c>
      <c r="S564" s="24"/>
      <c r="T564" s="24"/>
      <c r="U564" s="44"/>
      <c r="V564" s="22"/>
      <c r="W564" s="44"/>
      <c r="X564" s="22"/>
      <c r="Y564" s="24"/>
      <c r="Z564" s="24"/>
      <c r="AA564" s="44"/>
      <c r="AB564" s="22"/>
      <c r="AC564" s="24"/>
      <c r="AD564" s="24"/>
      <c r="AE564" s="24"/>
    </row>
    <row r="565">
      <c r="B565" s="18" t="s">
        <v>4411</v>
      </c>
      <c r="C565" s="70" t="s">
        <v>4412</v>
      </c>
      <c r="E565" s="44"/>
      <c r="F565" s="22" t="s">
        <v>14</v>
      </c>
      <c r="G565" s="30" t="str">
        <f>HYPERLINK("https://youtu.be/NKVcMiTO8LQ?t=598","CAM")</f>
        <v>CAM</v>
      </c>
      <c r="H565" s="24"/>
      <c r="I565" s="44"/>
      <c r="J565" s="22" t="s">
        <v>145</v>
      </c>
      <c r="K565" s="24"/>
      <c r="L565" s="24"/>
      <c r="M565" s="44"/>
      <c r="N565" s="22"/>
      <c r="O565" s="24"/>
      <c r="P565" s="24"/>
      <c r="Q565" s="44"/>
      <c r="R565" s="22"/>
      <c r="S565" s="24"/>
      <c r="T565" s="24"/>
      <c r="U565" s="44"/>
      <c r="V565" s="22"/>
      <c r="W565" s="44"/>
      <c r="X565" s="22"/>
      <c r="Y565" s="24"/>
      <c r="Z565" s="24"/>
      <c r="AA565" s="44"/>
      <c r="AB565" s="22"/>
      <c r="AC565" s="24"/>
      <c r="AD565" s="24"/>
      <c r="AE565" s="24"/>
    </row>
    <row r="566">
      <c r="B566" s="18" t="s">
        <v>4435</v>
      </c>
      <c r="C566" s="70" t="s">
        <v>4436</v>
      </c>
      <c r="E566" s="44"/>
      <c r="F566" s="22" t="s">
        <v>14</v>
      </c>
      <c r="G566" s="30" t="str">
        <f>HYPERLINK("https://youtu.be/NKVcMiTO8LQ?t=665","CAM")</f>
        <v>CAM</v>
      </c>
      <c r="H566" s="24"/>
      <c r="I566" s="44"/>
      <c r="J566" s="22" t="s">
        <v>145</v>
      </c>
      <c r="K566" s="24"/>
      <c r="L566" s="24"/>
      <c r="M566" s="44"/>
      <c r="N566" s="22"/>
      <c r="O566" s="24"/>
      <c r="P566" s="24"/>
      <c r="Q566" s="44"/>
      <c r="R566" s="22"/>
      <c r="S566" s="24"/>
      <c r="T566" s="24"/>
      <c r="U566" s="44"/>
      <c r="V566" s="22"/>
      <c r="W566" s="44"/>
      <c r="X566" s="22"/>
      <c r="Y566" s="24"/>
      <c r="Z566" s="24"/>
      <c r="AA566" s="44"/>
      <c r="AB566" s="22"/>
      <c r="AC566" s="24"/>
      <c r="AD566" s="24"/>
      <c r="AE566" s="24"/>
    </row>
    <row r="567">
      <c r="B567" s="18" t="s">
        <v>4439</v>
      </c>
      <c r="C567" s="70" t="s">
        <v>4440</v>
      </c>
      <c r="E567" s="44"/>
      <c r="F567" s="22" t="s">
        <v>14</v>
      </c>
      <c r="G567" s="30" t="str">
        <f>HYPERLINK("https://youtu.be/NKVcMiTO8LQ?t=794","CAM")</f>
        <v>CAM</v>
      </c>
      <c r="H567" s="24"/>
      <c r="I567" s="44"/>
      <c r="J567" s="22" t="s">
        <v>335</v>
      </c>
      <c r="K567" s="24"/>
      <c r="L567" s="24"/>
      <c r="M567" s="44"/>
      <c r="N567" s="22" t="s">
        <v>318</v>
      </c>
      <c r="O567" s="24"/>
      <c r="P567" s="24"/>
      <c r="Q567" s="44"/>
      <c r="R567" s="22" t="s">
        <v>348</v>
      </c>
      <c r="S567" s="24"/>
      <c r="T567" s="24"/>
      <c r="U567" s="44"/>
      <c r="V567" s="22"/>
      <c r="W567" s="44"/>
      <c r="X567" s="22"/>
      <c r="Y567" s="24"/>
      <c r="Z567" s="24"/>
      <c r="AA567" s="44"/>
      <c r="AB567" s="22"/>
      <c r="AC567" s="24"/>
      <c r="AD567" s="24"/>
      <c r="AE567" s="24"/>
    </row>
    <row r="568">
      <c r="A568" s="41" t="s">
        <v>2963</v>
      </c>
      <c r="B568" s="18" t="s">
        <v>4456</v>
      </c>
      <c r="C568" s="70" t="s">
        <v>4458</v>
      </c>
      <c r="D568" s="22" t="s">
        <v>133</v>
      </c>
      <c r="E568" s="44"/>
      <c r="F568" s="22" t="s">
        <v>14</v>
      </c>
      <c r="G568" s="30" t="str">
        <f>HYPERLINK("https://youtu.be/KYpmgwLZa68?t=48","CAM")</f>
        <v>CAM</v>
      </c>
      <c r="H568" s="24"/>
      <c r="I568" s="44"/>
      <c r="J568" s="22" t="s">
        <v>423</v>
      </c>
      <c r="K568" s="24"/>
      <c r="L568" s="24"/>
      <c r="M568" s="44"/>
      <c r="N568" s="22"/>
      <c r="O568" s="24"/>
      <c r="P568" s="24"/>
      <c r="Q568" s="44"/>
      <c r="R568" s="22"/>
      <c r="S568" s="24"/>
      <c r="T568" s="24"/>
      <c r="U568" s="44"/>
      <c r="V568" s="22"/>
      <c r="W568" s="44"/>
      <c r="X568" s="22"/>
      <c r="Y568" s="24"/>
      <c r="Z568" s="24"/>
      <c r="AA568" s="44"/>
      <c r="AB568" s="22"/>
      <c r="AC568" s="24"/>
      <c r="AD568" s="24"/>
      <c r="AE568" s="24"/>
    </row>
    <row r="569">
      <c r="B569" s="18" t="s">
        <v>4481</v>
      </c>
      <c r="C569" s="70" t="s">
        <v>4482</v>
      </c>
      <c r="E569" s="44"/>
      <c r="F569" s="22" t="s">
        <v>14</v>
      </c>
      <c r="G569" s="30" t="str">
        <f>HYPERLINK("https://youtu.be/KYpmgwLZa68?t=102","CAM")</f>
        <v>CAM</v>
      </c>
      <c r="H569" s="24"/>
      <c r="I569" s="44"/>
      <c r="J569" s="22" t="s">
        <v>249</v>
      </c>
      <c r="K569" s="24"/>
      <c r="L569" s="24"/>
      <c r="M569" s="44"/>
      <c r="N569" s="22"/>
      <c r="O569" s="24"/>
      <c r="P569" s="24"/>
      <c r="Q569" s="44"/>
      <c r="R569" s="22"/>
      <c r="S569" s="24"/>
      <c r="T569" s="24"/>
      <c r="U569" s="44"/>
      <c r="V569" s="22"/>
      <c r="W569" s="44"/>
      <c r="X569" s="22"/>
      <c r="Y569" s="24"/>
      <c r="Z569" s="24"/>
      <c r="AA569" s="44"/>
      <c r="AB569" s="22"/>
      <c r="AC569" s="24"/>
      <c r="AD569" s="24"/>
      <c r="AE569" s="24"/>
    </row>
    <row r="570">
      <c r="B570" s="18" t="s">
        <v>4503</v>
      </c>
      <c r="C570" s="70" t="s">
        <v>4506</v>
      </c>
      <c r="E570" s="44"/>
      <c r="F570" s="22" t="s">
        <v>14</v>
      </c>
      <c r="G570" s="30" t="str">
        <f>HYPERLINK("https://youtu.be/KYpmgwLZa68?t=142","CAM")</f>
        <v>CAM</v>
      </c>
      <c r="H570" s="24"/>
      <c r="I570" s="44"/>
      <c r="J570" s="22" t="s">
        <v>145</v>
      </c>
      <c r="K570" s="24"/>
      <c r="L570" s="24"/>
      <c r="M570" s="44"/>
      <c r="N570" s="22" t="s">
        <v>319</v>
      </c>
      <c r="O570" s="24"/>
      <c r="P570" s="24"/>
      <c r="Q570" s="44"/>
      <c r="R570" s="22"/>
      <c r="S570" s="24"/>
      <c r="T570" s="24"/>
      <c r="U570" s="44"/>
      <c r="V570" s="22"/>
      <c r="W570" s="44"/>
      <c r="X570" s="22"/>
      <c r="Y570" s="24"/>
      <c r="Z570" s="24"/>
      <c r="AA570" s="44"/>
      <c r="AB570" s="22"/>
      <c r="AC570" s="24"/>
      <c r="AD570" s="24"/>
      <c r="AE570" s="24"/>
    </row>
    <row r="571">
      <c r="B571" s="18" t="s">
        <v>4511</v>
      </c>
      <c r="C571" s="70" t="s">
        <v>4512</v>
      </c>
      <c r="E571" s="44"/>
      <c r="F571" s="22" t="s">
        <v>14</v>
      </c>
      <c r="G571" s="30" t="str">
        <f>HYPERLINK("https://youtu.be/KYpmgwLZa68?t=197","CAM")</f>
        <v>CAM</v>
      </c>
      <c r="H571" s="24"/>
      <c r="I571" s="44"/>
      <c r="J571" s="22" t="s">
        <v>330</v>
      </c>
      <c r="K571" s="24"/>
      <c r="L571" s="24"/>
      <c r="M571" s="44"/>
      <c r="N571" s="22"/>
      <c r="O571" s="24"/>
      <c r="P571" s="24"/>
      <c r="Q571" s="44"/>
      <c r="R571" s="22"/>
      <c r="S571" s="24"/>
      <c r="T571" s="24"/>
      <c r="U571" s="44"/>
      <c r="V571" s="22"/>
      <c r="W571" s="44"/>
      <c r="X571" s="22"/>
      <c r="Y571" s="24"/>
      <c r="Z571" s="24"/>
      <c r="AA571" s="44"/>
      <c r="AB571" s="22"/>
      <c r="AC571" s="24"/>
      <c r="AD571" s="24"/>
      <c r="AE571" s="24"/>
    </row>
    <row r="572">
      <c r="B572" s="18" t="s">
        <v>4529</v>
      </c>
      <c r="C572" s="70" t="s">
        <v>4530</v>
      </c>
      <c r="E572" s="44"/>
      <c r="F572" s="22" t="s">
        <v>14</v>
      </c>
      <c r="G572" s="30" t="str">
        <f>HYPERLINK("https://youtu.be/KYpmgwLZa68?t=1077","CAM")</f>
        <v>CAM</v>
      </c>
      <c r="H572" s="24"/>
      <c r="I572" s="44"/>
      <c r="J572" s="22" t="s">
        <v>145</v>
      </c>
      <c r="K572" s="24"/>
      <c r="L572" s="24"/>
      <c r="M572" s="44"/>
      <c r="N572" s="22"/>
      <c r="O572" s="24"/>
      <c r="P572" s="24"/>
      <c r="Q572" s="44"/>
      <c r="R572" s="22"/>
      <c r="S572" s="24"/>
      <c r="T572" s="24"/>
      <c r="U572" s="44"/>
      <c r="V572" s="22"/>
      <c r="W572" s="44"/>
      <c r="X572" s="22"/>
      <c r="Y572" s="24"/>
      <c r="Z572" s="24"/>
      <c r="AA572" s="44"/>
      <c r="AB572" s="22"/>
      <c r="AC572" s="24"/>
      <c r="AD572" s="24"/>
      <c r="AE572" s="24"/>
    </row>
    <row r="573">
      <c r="A573" s="41" t="s">
        <v>2975</v>
      </c>
      <c r="B573" s="18" t="s">
        <v>4547</v>
      </c>
      <c r="C573" s="70" t="s">
        <v>4548</v>
      </c>
      <c r="D573" s="22" t="s">
        <v>133</v>
      </c>
      <c r="E573" s="44"/>
      <c r="F573" s="22" t="s">
        <v>14</v>
      </c>
      <c r="G573" s="30" t="str">
        <f>HYPERLINK("https://youtu.be/w4_KPw0lcrI?t=58","CAM")</f>
        <v>CAM</v>
      </c>
      <c r="H573" s="24"/>
      <c r="I573" s="44"/>
      <c r="J573" s="22" t="s">
        <v>330</v>
      </c>
      <c r="K573" s="24"/>
      <c r="L573" s="24"/>
      <c r="M573" s="44"/>
      <c r="N573" s="22"/>
      <c r="O573" s="24"/>
      <c r="P573" s="24"/>
      <c r="Q573" s="44"/>
      <c r="R573" s="22"/>
      <c r="S573" s="24"/>
      <c r="T573" s="24"/>
      <c r="U573" s="44"/>
      <c r="V573" s="22"/>
      <c r="W573" s="44"/>
      <c r="X573" s="22"/>
      <c r="Y573" s="24"/>
      <c r="Z573" s="24"/>
      <c r="AA573" s="44"/>
      <c r="AB573" s="22"/>
      <c r="AC573" s="24"/>
      <c r="AD573" s="24"/>
      <c r="AE573" s="24"/>
    </row>
    <row r="574">
      <c r="B574" s="18" t="s">
        <v>4551</v>
      </c>
      <c r="C574" s="70" t="s">
        <v>4553</v>
      </c>
      <c r="E574" s="44"/>
      <c r="F574" s="22" t="s">
        <v>14</v>
      </c>
      <c r="G574" s="30" t="str">
        <f>HYPERLINK("https://youtu.be/w4_KPw0lcrI?t=399","CAM")</f>
        <v>CAM</v>
      </c>
      <c r="H574" s="24"/>
      <c r="I574" s="44"/>
      <c r="J574" s="22" t="s">
        <v>145</v>
      </c>
      <c r="K574" s="24"/>
      <c r="L574" s="24"/>
      <c r="M574" s="44"/>
      <c r="N574" s="22"/>
      <c r="O574" s="24"/>
      <c r="P574" s="24"/>
      <c r="Q574" s="44"/>
      <c r="R574" s="22"/>
      <c r="S574" s="24"/>
      <c r="T574" s="24"/>
      <c r="U574" s="44"/>
      <c r="V574" s="22"/>
      <c r="W574" s="44"/>
      <c r="X574" s="22"/>
      <c r="Y574" s="24"/>
      <c r="Z574" s="24"/>
      <c r="AA574" s="44"/>
      <c r="AB574" s="22"/>
      <c r="AC574" s="24"/>
      <c r="AD574" s="24"/>
      <c r="AE574" s="24"/>
    </row>
    <row r="575">
      <c r="B575" s="18" t="s">
        <v>4567</v>
      </c>
      <c r="C575" s="70" t="s">
        <v>4568</v>
      </c>
      <c r="E575" s="44"/>
      <c r="F575" s="22" t="s">
        <v>14</v>
      </c>
      <c r="G575" s="30" t="str">
        <f>HYPERLINK("https://youtu.be/w4_KPw0lcrI?t=633","CAM")</f>
        <v>CAM</v>
      </c>
      <c r="H575" s="24"/>
      <c r="I575" s="44"/>
      <c r="J575" s="22" t="s">
        <v>335</v>
      </c>
      <c r="K575" s="24"/>
      <c r="L575" s="24"/>
      <c r="M575" s="44"/>
      <c r="N575" s="22" t="s">
        <v>318</v>
      </c>
      <c r="O575" s="24"/>
      <c r="P575" s="24"/>
      <c r="Q575" s="44"/>
      <c r="R575" s="22"/>
      <c r="S575" s="24"/>
      <c r="T575" s="24"/>
      <c r="U575" s="44"/>
      <c r="V575" s="22"/>
      <c r="W575" s="44"/>
      <c r="X575" s="22"/>
      <c r="Y575" s="24"/>
      <c r="Z575" s="24"/>
      <c r="AA575" s="44"/>
      <c r="AB575" s="22"/>
      <c r="AC575" s="24"/>
      <c r="AD575" s="24"/>
      <c r="AE575" s="24"/>
    </row>
    <row r="576">
      <c r="B576" s="18" t="s">
        <v>4577</v>
      </c>
      <c r="C576" s="70" t="s">
        <v>4578</v>
      </c>
      <c r="E576" s="44"/>
      <c r="F576" s="22" t="s">
        <v>14</v>
      </c>
      <c r="G576" s="30" t="str">
        <f>HYPERLINK("https://youtu.be/w4_KPw0lcrI?t=935","CAM")</f>
        <v>CAM</v>
      </c>
      <c r="H576" s="24"/>
      <c r="I576" s="44"/>
      <c r="J576" s="22" t="s">
        <v>586</v>
      </c>
      <c r="K576" s="24"/>
      <c r="L576" s="24"/>
      <c r="M576" s="44"/>
      <c r="N576" s="22"/>
      <c r="O576" s="24"/>
      <c r="P576" s="24"/>
      <c r="Q576" s="44"/>
      <c r="R576" s="22"/>
      <c r="S576" s="24"/>
      <c r="T576" s="24"/>
      <c r="U576" s="44"/>
      <c r="V576" s="22"/>
      <c r="W576" s="44"/>
      <c r="X576" s="22"/>
      <c r="Y576" s="24"/>
      <c r="Z576" s="24"/>
      <c r="AA576" s="44"/>
      <c r="AB576" s="22"/>
      <c r="AC576" s="24"/>
      <c r="AD576" s="24"/>
      <c r="AE576" s="24"/>
    </row>
    <row r="577">
      <c r="B577" s="18" t="s">
        <v>4579</v>
      </c>
      <c r="C577" s="70" t="s">
        <v>4581</v>
      </c>
      <c r="E577" s="44"/>
      <c r="F577" s="22" t="s">
        <v>14</v>
      </c>
      <c r="G577" s="30" t="str">
        <f>HYPERLINK("https://youtu.be/w4_KPw0lcrI?t=1159","CAM")</f>
        <v>CAM</v>
      </c>
      <c r="H577" s="24"/>
      <c r="I577" s="44"/>
      <c r="J577" s="22" t="s">
        <v>145</v>
      </c>
      <c r="K577" s="24"/>
      <c r="L577" s="24"/>
      <c r="M577" s="44"/>
      <c r="N577" s="22"/>
      <c r="O577" s="24"/>
      <c r="P577" s="24"/>
      <c r="Q577" s="44"/>
      <c r="R577" s="22"/>
      <c r="S577" s="24"/>
      <c r="T577" s="24"/>
      <c r="U577" s="44"/>
      <c r="V577" s="22"/>
      <c r="W577" s="44"/>
      <c r="X577" s="22"/>
      <c r="Y577" s="24"/>
      <c r="Z577" s="24"/>
      <c r="AA577" s="44"/>
      <c r="AB577" s="22"/>
      <c r="AC577" s="24"/>
      <c r="AD577" s="24"/>
      <c r="AE577" s="24"/>
    </row>
    <row r="578">
      <c r="A578" s="41" t="s">
        <v>2988</v>
      </c>
      <c r="B578" s="18" t="s">
        <v>4585</v>
      </c>
      <c r="C578" s="70" t="s">
        <v>4586</v>
      </c>
      <c r="D578" s="22" t="s">
        <v>133</v>
      </c>
      <c r="E578" s="44"/>
      <c r="F578" s="22" t="s">
        <v>14</v>
      </c>
      <c r="G578" s="30" t="str">
        <f>HYPERLINK("https://youtu.be/BPf2QMVt1gM?t=27","CAM")</f>
        <v>CAM</v>
      </c>
      <c r="H578" s="24"/>
      <c r="I578" s="44"/>
      <c r="J578" s="22" t="s">
        <v>145</v>
      </c>
      <c r="K578" s="30" t="str">
        <f>HYPERLINK("https://www.youtube.com/watch?v=hWvVo0AzRfA","SUN")</f>
        <v>SUN</v>
      </c>
      <c r="L578" s="24"/>
      <c r="M578" s="44"/>
      <c r="N578" s="22"/>
      <c r="O578" s="24"/>
      <c r="P578" s="24"/>
      <c r="Q578" s="44"/>
      <c r="R578" s="22"/>
      <c r="S578" s="24"/>
      <c r="T578" s="24"/>
      <c r="U578" s="44"/>
      <c r="V578" s="22"/>
      <c r="W578" s="44"/>
      <c r="X578" s="22"/>
      <c r="Y578" s="24"/>
      <c r="Z578" s="24"/>
      <c r="AA578" s="44"/>
      <c r="AB578" s="22"/>
      <c r="AC578" s="24"/>
      <c r="AD578" s="24"/>
      <c r="AE578" s="24"/>
    </row>
    <row r="579">
      <c r="B579" s="18" t="s">
        <v>4589</v>
      </c>
      <c r="C579" s="70" t="s">
        <v>4590</v>
      </c>
      <c r="E579" s="44"/>
      <c r="F579" s="22" t="s">
        <v>14</v>
      </c>
      <c r="G579" s="30" t="str">
        <f>HYPERLINK("https://youtu.be/BPf2QMVt1gM?t=93","CAM")</f>
        <v>CAM</v>
      </c>
      <c r="H579" s="24"/>
      <c r="I579" s="44"/>
      <c r="J579" s="22" t="s">
        <v>249</v>
      </c>
      <c r="K579" s="47" t="str">
        <f>HYPERLINK("https://www.youtube.com/watch?v=Yoo-_FR1Ldo","XEL")</f>
        <v>XEL</v>
      </c>
      <c r="L579" s="24"/>
      <c r="M579" s="44"/>
      <c r="N579" s="22" t="s">
        <v>318</v>
      </c>
      <c r="O579" s="24"/>
      <c r="P579" s="24"/>
      <c r="Q579" s="44"/>
      <c r="R579" s="22" t="s">
        <v>319</v>
      </c>
      <c r="S579" s="24"/>
      <c r="T579" s="24"/>
      <c r="U579" s="44"/>
      <c r="V579" s="22"/>
      <c r="W579" s="44"/>
      <c r="X579" s="22"/>
      <c r="Y579" s="24"/>
      <c r="Z579" s="24"/>
      <c r="AA579" s="44"/>
      <c r="AB579" s="22"/>
      <c r="AC579" s="24"/>
      <c r="AD579" s="24"/>
      <c r="AE579" s="24"/>
    </row>
    <row r="580">
      <c r="B580" s="18" t="s">
        <v>4596</v>
      </c>
      <c r="C580" s="70" t="s">
        <v>4597</v>
      </c>
      <c r="E580" s="44"/>
      <c r="F580" s="22" t="s">
        <v>14</v>
      </c>
      <c r="G580" s="30" t="str">
        <f>HYPERLINK("https://youtu.be/BPf2QMVt1gM?t=129","CAM")</f>
        <v>CAM</v>
      </c>
      <c r="H580" s="24"/>
      <c r="I580" s="44"/>
      <c r="J580" s="22" t="s">
        <v>423</v>
      </c>
      <c r="K580" s="30" t="str">
        <f>HYPERLINK("https://www.twitch.tv/videos/283887216","NIM")</f>
        <v>NIM</v>
      </c>
      <c r="L580" s="24"/>
      <c r="M580" s="50"/>
      <c r="N580" s="22"/>
      <c r="O580" s="24"/>
      <c r="P580" s="24"/>
      <c r="Q580" s="44"/>
      <c r="R580" s="22"/>
      <c r="S580" s="24"/>
      <c r="T580" s="24"/>
      <c r="U580" s="44"/>
      <c r="V580" s="22"/>
      <c r="W580" s="44"/>
      <c r="X580" s="22"/>
      <c r="Y580" s="24"/>
      <c r="Z580" s="24"/>
      <c r="AA580" s="44"/>
      <c r="AB580" s="22"/>
      <c r="AC580" s="24"/>
      <c r="AD580" s="24"/>
      <c r="AE580" s="24"/>
    </row>
    <row r="581">
      <c r="B581" s="18" t="s">
        <v>4600</v>
      </c>
      <c r="C581" s="70" t="s">
        <v>4601</v>
      </c>
      <c r="E581" s="44"/>
      <c r="F581" s="22" t="s">
        <v>14</v>
      </c>
      <c r="G581" s="30" t="str">
        <f>HYPERLINK("https://youtu.be/BPf2QMVt1gM?t=423","CAM")</f>
        <v>CAM</v>
      </c>
      <c r="H581" s="24"/>
      <c r="I581" s="44"/>
      <c r="J581" s="22" t="s">
        <v>619</v>
      </c>
      <c r="K581" s="24"/>
      <c r="L581" s="24"/>
      <c r="M581" s="44"/>
      <c r="N581" s="22" t="s">
        <v>318</v>
      </c>
      <c r="O581" s="24"/>
      <c r="P581" s="24"/>
      <c r="Q581" s="44"/>
      <c r="R581" s="22"/>
      <c r="S581" s="24"/>
      <c r="T581" s="24"/>
      <c r="U581" s="44"/>
      <c r="V581" s="22"/>
      <c r="W581" s="44"/>
      <c r="X581" s="22"/>
      <c r="Y581" s="24"/>
      <c r="Z581" s="24"/>
      <c r="AA581" s="44"/>
      <c r="AB581" s="22"/>
      <c r="AC581" s="24"/>
      <c r="AD581" s="24"/>
      <c r="AE581" s="24"/>
    </row>
    <row r="582">
      <c r="B582" s="18" t="s">
        <v>4603</v>
      </c>
      <c r="C582" s="70" t="s">
        <v>4605</v>
      </c>
      <c r="E582" s="44"/>
      <c r="F582" s="22" t="s">
        <v>14</v>
      </c>
      <c r="G582" s="30" t="str">
        <f>HYPERLINK("https://youtu.be/BPf2QMVt1gM?t=659","CAM")</f>
        <v>CAM</v>
      </c>
      <c r="H582" s="24"/>
      <c r="I582" s="44"/>
      <c r="J582" s="22" t="s">
        <v>473</v>
      </c>
      <c r="K582" s="30" t="str">
        <f>HYPERLINK("https://www.youtube.com/watch?v=RTBoABbnFV8&amp;index=266&amp;list=PLbU6uWaIKemqNvTeRxK-Ay6PRg9iwCKVi&amp;t=0s","HIT")</f>
        <v>HIT</v>
      </c>
      <c r="L582" s="52"/>
      <c r="M582" s="50"/>
      <c r="N582" s="22" t="s">
        <v>411</v>
      </c>
      <c r="O582" s="24"/>
      <c r="P582" s="24"/>
      <c r="Q582" s="44"/>
      <c r="R582" s="22" t="s">
        <v>318</v>
      </c>
      <c r="S582" s="24"/>
      <c r="T582" s="24"/>
      <c r="U582" s="44"/>
      <c r="V582" s="22"/>
      <c r="W582" s="44"/>
      <c r="X582" s="22"/>
      <c r="Y582" s="24"/>
      <c r="Z582" s="24"/>
      <c r="AA582" s="44"/>
      <c r="AB582" s="22"/>
      <c r="AC582" s="24"/>
      <c r="AD582" s="24"/>
      <c r="AE582" s="24"/>
    </row>
    <row r="583">
      <c r="A583" s="41" t="s">
        <v>3003</v>
      </c>
      <c r="B583" s="18" t="s">
        <v>4609</v>
      </c>
      <c r="C583" s="70" t="s">
        <v>4610</v>
      </c>
      <c r="D583" s="22" t="s">
        <v>133</v>
      </c>
      <c r="E583" s="44"/>
      <c r="F583" s="22" t="s">
        <v>14</v>
      </c>
      <c r="G583" s="30" t="str">
        <f>HYPERLINK("https://youtu.be/CUlgAGXXqhQ?t=56","CAM")</f>
        <v>CAM</v>
      </c>
      <c r="H583" s="24"/>
      <c r="I583" s="44"/>
      <c r="J583" s="22" t="s">
        <v>249</v>
      </c>
      <c r="K583" s="24"/>
      <c r="L583" s="24"/>
      <c r="M583" s="44"/>
      <c r="N583" s="22" t="s">
        <v>318</v>
      </c>
      <c r="O583" s="24"/>
      <c r="P583" s="24"/>
      <c r="Q583" s="44"/>
      <c r="R583" s="22"/>
      <c r="S583" s="24"/>
      <c r="T583" s="24"/>
      <c r="U583" s="44"/>
      <c r="V583" s="22"/>
      <c r="W583" s="44"/>
      <c r="X583" s="22"/>
      <c r="Y583" s="24"/>
      <c r="Z583" s="24"/>
      <c r="AA583" s="44"/>
      <c r="AB583" s="22"/>
      <c r="AC583" s="24"/>
      <c r="AD583" s="24"/>
      <c r="AE583" s="24"/>
    </row>
    <row r="584">
      <c r="B584" s="18" t="s">
        <v>4615</v>
      </c>
      <c r="C584" s="70" t="s">
        <v>4616</v>
      </c>
      <c r="E584" s="44"/>
      <c r="F584" s="22" t="s">
        <v>14</v>
      </c>
      <c r="G584" s="30" t="str">
        <f>HYPERLINK("https://youtu.be/CUlgAGXXqhQ?t=265","CAM")</f>
        <v>CAM</v>
      </c>
      <c r="H584" s="24"/>
      <c r="I584" s="44"/>
      <c r="J584" s="22" t="s">
        <v>249</v>
      </c>
      <c r="K584" s="24"/>
      <c r="L584" s="24"/>
      <c r="M584" s="44"/>
      <c r="N584" s="22" t="s">
        <v>353</v>
      </c>
      <c r="O584" s="24"/>
      <c r="P584" s="24"/>
      <c r="Q584" s="44"/>
      <c r="R584" s="22"/>
      <c r="S584" s="24"/>
      <c r="T584" s="24"/>
      <c r="U584" s="44"/>
      <c r="V584" s="22"/>
      <c r="W584" s="44"/>
      <c r="X584" s="22"/>
      <c r="Y584" s="24"/>
      <c r="Z584" s="24"/>
      <c r="AA584" s="44"/>
      <c r="AB584" s="22"/>
      <c r="AC584" s="24"/>
      <c r="AD584" s="24"/>
      <c r="AE584" s="24"/>
    </row>
    <row r="585">
      <c r="B585" s="18" t="s">
        <v>4619</v>
      </c>
      <c r="C585" s="70" t="s">
        <v>4620</v>
      </c>
      <c r="E585" s="44"/>
      <c r="F585" s="22" t="s">
        <v>14</v>
      </c>
      <c r="G585" s="30" t="str">
        <f>HYPERLINK("https://youtu.be/CUlgAGXXqhQ?t=396","CAM")</f>
        <v>CAM</v>
      </c>
      <c r="H585" s="24"/>
      <c r="I585" s="44"/>
      <c r="J585" s="22" t="s">
        <v>423</v>
      </c>
      <c r="K585" s="24"/>
      <c r="L585" s="24"/>
      <c r="M585" s="44"/>
      <c r="N585" s="22"/>
      <c r="O585" s="24"/>
      <c r="P585" s="24"/>
      <c r="Q585" s="44"/>
      <c r="R585" s="22"/>
      <c r="S585" s="24"/>
      <c r="T585" s="24"/>
      <c r="U585" s="44"/>
      <c r="V585" s="22"/>
      <c r="W585" s="44"/>
      <c r="X585" s="22"/>
      <c r="Y585" s="24"/>
      <c r="Z585" s="24"/>
      <c r="AA585" s="44"/>
      <c r="AB585" s="22"/>
      <c r="AC585" s="24"/>
      <c r="AD585" s="24"/>
      <c r="AE585" s="24"/>
    </row>
    <row r="586">
      <c r="B586" s="18" t="s">
        <v>4621</v>
      </c>
      <c r="C586" s="70" t="s">
        <v>4622</v>
      </c>
      <c r="E586" s="44"/>
      <c r="F586" s="22" t="s">
        <v>14</v>
      </c>
      <c r="G586" s="30" t="str">
        <f>HYPERLINK("https://youtu.be/CUlgAGXXqhQ?t=441","CAM")</f>
        <v>CAM</v>
      </c>
      <c r="H586" s="24"/>
      <c r="I586" s="44"/>
      <c r="J586" s="22" t="s">
        <v>145</v>
      </c>
      <c r="K586" s="24"/>
      <c r="L586" s="24"/>
      <c r="M586" s="44"/>
      <c r="N586" s="22"/>
      <c r="O586" s="24"/>
      <c r="P586" s="24"/>
      <c r="Q586" s="44"/>
      <c r="R586" s="22"/>
      <c r="S586" s="24"/>
      <c r="T586" s="24"/>
      <c r="U586" s="44"/>
      <c r="V586" s="22"/>
      <c r="W586" s="44"/>
      <c r="X586" s="22"/>
      <c r="Y586" s="24"/>
      <c r="Z586" s="24"/>
      <c r="AA586" s="44"/>
      <c r="AB586" s="22"/>
      <c r="AC586" s="24"/>
      <c r="AD586" s="24"/>
      <c r="AE586" s="24"/>
    </row>
    <row r="587">
      <c r="B587" s="18" t="s">
        <v>4623</v>
      </c>
      <c r="C587" s="70" t="s">
        <v>4624</v>
      </c>
      <c r="E587" s="44"/>
      <c r="F587" s="22" t="s">
        <v>14</v>
      </c>
      <c r="G587" s="30" t="str">
        <f>HYPERLINK("https://youtu.be/CUlgAGXXqhQ?t=510","CAM")</f>
        <v>CAM</v>
      </c>
      <c r="H587" s="24"/>
      <c r="I587" s="44"/>
      <c r="J587" s="22" t="s">
        <v>145</v>
      </c>
      <c r="K587" s="24"/>
      <c r="L587" s="24"/>
      <c r="M587" s="44"/>
      <c r="N587" s="22" t="s">
        <v>319</v>
      </c>
      <c r="O587" s="24"/>
      <c r="P587" s="24"/>
      <c r="Q587" s="44"/>
      <c r="R587" s="22" t="s">
        <v>348</v>
      </c>
      <c r="S587" s="24"/>
      <c r="T587" s="24"/>
      <c r="U587" s="44"/>
      <c r="V587" s="22"/>
      <c r="W587" s="44"/>
      <c r="X587" s="22"/>
      <c r="Y587" s="24"/>
      <c r="Z587" s="24"/>
      <c r="AA587" s="44"/>
      <c r="AB587" s="22"/>
      <c r="AC587" s="24"/>
      <c r="AD587" s="24"/>
      <c r="AE587" s="24"/>
    </row>
    <row r="588">
      <c r="A588" s="41" t="s">
        <v>3013</v>
      </c>
      <c r="B588" s="18" t="s">
        <v>4627</v>
      </c>
      <c r="C588" s="70" t="s">
        <v>4628</v>
      </c>
      <c r="D588" s="22" t="s">
        <v>133</v>
      </c>
      <c r="E588" s="44"/>
      <c r="F588" s="22" t="s">
        <v>14</v>
      </c>
      <c r="G588" s="30" t="str">
        <f>HYPERLINK("https://youtu.be/UtK4q9TQNjQ?t=14","CAM")</f>
        <v>CAM</v>
      </c>
      <c r="H588" s="24"/>
      <c r="I588" s="44"/>
      <c r="J588" s="22" t="s">
        <v>458</v>
      </c>
      <c r="K588" s="24"/>
      <c r="L588" s="24"/>
      <c r="M588" s="44"/>
      <c r="N588" s="22"/>
      <c r="O588" s="24"/>
      <c r="P588" s="24"/>
      <c r="Q588" s="44"/>
      <c r="R588" s="22"/>
      <c r="S588" s="24"/>
      <c r="T588" s="24"/>
      <c r="U588" s="44"/>
      <c r="V588" s="22"/>
      <c r="W588" s="44"/>
      <c r="X588" s="22"/>
      <c r="Y588" s="24"/>
      <c r="Z588" s="24"/>
      <c r="AA588" s="44"/>
      <c r="AB588" s="22"/>
      <c r="AC588" s="24"/>
      <c r="AD588" s="24"/>
      <c r="AE588" s="24"/>
    </row>
    <row r="589">
      <c r="B589" s="18" t="s">
        <v>4629</v>
      </c>
      <c r="C589" s="70" t="s">
        <v>4630</v>
      </c>
      <c r="E589" s="44"/>
      <c r="F589" s="22" t="s">
        <v>14</v>
      </c>
      <c r="G589" s="30" t="str">
        <f>HYPERLINK("https://youtu.be/UtK4q9TQNjQ?t=77","CAM")</f>
        <v>CAM</v>
      </c>
      <c r="H589" s="24"/>
      <c r="I589" s="44"/>
      <c r="J589" s="22" t="s">
        <v>212</v>
      </c>
      <c r="K589" s="24"/>
      <c r="L589" s="24"/>
      <c r="M589" s="44"/>
      <c r="N589" s="22"/>
      <c r="O589" s="24"/>
      <c r="P589" s="24"/>
      <c r="Q589" s="44"/>
      <c r="R589" s="22"/>
      <c r="S589" s="24"/>
      <c r="T589" s="24"/>
      <c r="U589" s="44"/>
      <c r="V589" s="22"/>
      <c r="W589" s="44"/>
      <c r="X589" s="22"/>
      <c r="Y589" s="24"/>
      <c r="Z589" s="24"/>
      <c r="AA589" s="44"/>
      <c r="AB589" s="22"/>
      <c r="AC589" s="24"/>
      <c r="AD589" s="24"/>
      <c r="AE589" s="24"/>
    </row>
    <row r="590">
      <c r="B590" s="18" t="s">
        <v>4633</v>
      </c>
      <c r="C590" s="70" t="s">
        <v>4634</v>
      </c>
      <c r="E590" s="44"/>
      <c r="F590" s="22" t="s">
        <v>14</v>
      </c>
      <c r="G590" s="30" t="str">
        <f>HYPERLINK("https://youtu.be/UtK4q9TQNjQ?t=189","CAM")</f>
        <v>CAM</v>
      </c>
      <c r="H590" s="24"/>
      <c r="I590" s="44"/>
      <c r="J590" s="22" t="s">
        <v>145</v>
      </c>
      <c r="K590" s="24"/>
      <c r="L590" s="24"/>
      <c r="M590" s="44"/>
      <c r="N590" s="22"/>
      <c r="O590" s="24"/>
      <c r="P590" s="24"/>
      <c r="Q590" s="44"/>
      <c r="R590" s="22"/>
      <c r="S590" s="24"/>
      <c r="T590" s="24"/>
      <c r="U590" s="44"/>
      <c r="V590" s="22"/>
      <c r="W590" s="44"/>
      <c r="X590" s="22"/>
      <c r="Y590" s="24"/>
      <c r="Z590" s="24"/>
      <c r="AA590" s="44"/>
      <c r="AB590" s="22"/>
      <c r="AC590" s="24"/>
      <c r="AD590" s="24"/>
      <c r="AE590" s="24"/>
    </row>
    <row r="591">
      <c r="B591" s="18" t="s">
        <v>4636</v>
      </c>
      <c r="C591" s="70" t="s">
        <v>4637</v>
      </c>
      <c r="E591" s="44"/>
      <c r="F591" s="22" t="s">
        <v>14</v>
      </c>
      <c r="G591" s="30" t="str">
        <f>HYPERLINK("https://youtu.be/UtK4q9TQNjQ?t=339","CAM")</f>
        <v>CAM</v>
      </c>
      <c r="H591" s="24"/>
      <c r="I591" s="44"/>
      <c r="J591" s="22" t="s">
        <v>212</v>
      </c>
      <c r="K591" s="24"/>
      <c r="L591" s="24"/>
      <c r="M591" s="44"/>
      <c r="N591" s="22"/>
      <c r="O591" s="24"/>
      <c r="P591" s="24"/>
      <c r="Q591" s="44"/>
      <c r="R591" s="22"/>
      <c r="S591" s="24"/>
      <c r="T591" s="24"/>
      <c r="U591" s="44"/>
      <c r="V591" s="22"/>
      <c r="W591" s="44"/>
      <c r="X591" s="22"/>
      <c r="Y591" s="24"/>
      <c r="Z591" s="24"/>
      <c r="AA591" s="44"/>
      <c r="AB591" s="22"/>
      <c r="AC591" s="24"/>
      <c r="AD591" s="24"/>
      <c r="AE591" s="24"/>
    </row>
    <row r="592">
      <c r="B592" s="18" t="s">
        <v>4641</v>
      </c>
      <c r="C592" s="70" t="s">
        <v>4642</v>
      </c>
      <c r="E592" s="44"/>
      <c r="F592" s="22" t="s">
        <v>14</v>
      </c>
      <c r="G592" s="30" t="str">
        <f>HYPERLINK("https://youtu.be/UtK4q9TQNjQ?t=509","CAM")</f>
        <v>CAM</v>
      </c>
      <c r="H592" s="24"/>
      <c r="I592" s="44"/>
      <c r="J592" s="22" t="s">
        <v>249</v>
      </c>
      <c r="K592" s="24"/>
      <c r="L592" s="24"/>
      <c r="M592" s="44"/>
      <c r="N592" s="22"/>
      <c r="O592" s="24"/>
      <c r="P592" s="24"/>
      <c r="Q592" s="44"/>
      <c r="R592" s="22"/>
      <c r="S592" s="24"/>
      <c r="T592" s="24"/>
      <c r="U592" s="44"/>
      <c r="V592" s="22"/>
      <c r="W592" s="44"/>
      <c r="X592" s="22"/>
      <c r="Y592" s="24"/>
      <c r="Z592" s="24"/>
      <c r="AA592" s="44"/>
      <c r="AB592" s="22"/>
      <c r="AC592" s="24"/>
      <c r="AD592" s="24"/>
      <c r="AE592" s="24"/>
    </row>
    <row r="593">
      <c r="A593" s="41" t="s">
        <v>3016</v>
      </c>
      <c r="B593" s="18" t="s">
        <v>4645</v>
      </c>
      <c r="C593" s="70" t="s">
        <v>4646</v>
      </c>
      <c r="D593" s="22" t="s">
        <v>133</v>
      </c>
      <c r="E593" s="44"/>
      <c r="F593" s="22" t="s">
        <v>14</v>
      </c>
      <c r="G593" s="30" t="str">
        <f>HYPERLINK("https://youtu.be/fMPACTZaw2s?t=17","CAM")</f>
        <v>CAM</v>
      </c>
      <c r="H593" s="24"/>
      <c r="I593" s="44"/>
      <c r="J593" s="22" t="s">
        <v>145</v>
      </c>
      <c r="K593" s="24"/>
      <c r="L593" s="24"/>
      <c r="M593" s="44"/>
      <c r="N593" s="22"/>
      <c r="O593" s="24"/>
      <c r="P593" s="24"/>
      <c r="Q593" s="44"/>
      <c r="R593" s="22"/>
      <c r="S593" s="24"/>
      <c r="T593" s="24"/>
      <c r="U593" s="44"/>
      <c r="V593" s="22"/>
      <c r="W593" s="44"/>
      <c r="X593" s="22"/>
      <c r="Y593" s="24"/>
      <c r="Z593" s="24"/>
      <c r="AA593" s="44"/>
      <c r="AB593" s="22"/>
      <c r="AC593" s="24"/>
      <c r="AD593" s="24"/>
      <c r="AE593" s="24"/>
    </row>
    <row r="594">
      <c r="B594" s="18" t="s">
        <v>4647</v>
      </c>
      <c r="C594" s="70" t="s">
        <v>4649</v>
      </c>
      <c r="E594" s="44"/>
      <c r="F594" s="22" t="s">
        <v>14</v>
      </c>
      <c r="G594" s="30" t="str">
        <f>HYPERLINK("https://youtu.be/fMPACTZaw2s?t=483","CAM")</f>
        <v>CAM</v>
      </c>
      <c r="H594" s="24"/>
      <c r="I594" s="44"/>
      <c r="J594" s="22" t="s">
        <v>335</v>
      </c>
      <c r="K594" s="30" t="str">
        <f>HYPERLINK("https://www.youtube.com/watch?v=HgU-AZnJFpA&amp;index=223&amp;t=0s&amp;list=PLbU6uWaIKemqNvTeRxK-Ay6PRg9iwCKVi","HIT")</f>
        <v>HIT</v>
      </c>
      <c r="L594" s="52"/>
      <c r="M594" s="50"/>
      <c r="N594" s="22"/>
      <c r="O594" s="24"/>
      <c r="P594" s="24"/>
      <c r="Q594" s="44"/>
      <c r="R594" s="22"/>
      <c r="S594" s="24"/>
      <c r="T594" s="24"/>
      <c r="U594" s="44"/>
      <c r="V594" s="22"/>
      <c r="W594" s="44"/>
      <c r="X594" s="22"/>
      <c r="Y594" s="24"/>
      <c r="Z594" s="24"/>
      <c r="AA594" s="44"/>
      <c r="AB594" s="22"/>
      <c r="AC594" s="24"/>
      <c r="AD594" s="24"/>
      <c r="AE594" s="24"/>
    </row>
    <row r="595">
      <c r="B595" s="18" t="s">
        <v>4661</v>
      </c>
      <c r="C595" s="70" t="s">
        <v>4663</v>
      </c>
      <c r="E595" s="44"/>
      <c r="F595" s="22" t="s">
        <v>14</v>
      </c>
      <c r="G595" s="30" t="str">
        <f>HYPERLINK("https://youtu.be/fMPACTZaw2s?t=594","CAM")</f>
        <v>CAM</v>
      </c>
      <c r="H595" s="24"/>
      <c r="I595" s="44"/>
      <c r="J595" s="22" t="s">
        <v>145</v>
      </c>
      <c r="K595" s="30" t="str">
        <f>HYPERLINK("https://www.youtube.com/watch?v=dRXo_mG6Wks","HGB")</f>
        <v>HGB</v>
      </c>
      <c r="L595" s="24"/>
      <c r="M595" s="44"/>
      <c r="N595" s="22"/>
      <c r="O595" s="24"/>
      <c r="P595" s="24"/>
      <c r="Q595" s="44"/>
      <c r="R595" s="22"/>
      <c r="S595" s="24"/>
      <c r="T595" s="24"/>
      <c r="U595" s="44"/>
      <c r="V595" s="22"/>
      <c r="W595" s="44"/>
      <c r="X595" s="22"/>
      <c r="Y595" s="24"/>
      <c r="Z595" s="24"/>
      <c r="AA595" s="44"/>
      <c r="AB595" s="22"/>
      <c r="AC595" s="24"/>
      <c r="AD595" s="24"/>
      <c r="AE595" s="24"/>
    </row>
    <row r="596">
      <c r="B596" s="18" t="s">
        <v>4681</v>
      </c>
      <c r="C596" s="70" t="s">
        <v>4683</v>
      </c>
      <c r="E596" s="44"/>
      <c r="F596" s="22" t="s">
        <v>14</v>
      </c>
      <c r="G596" s="30" t="str">
        <f>HYPERLINK("https://youtu.be/fMPACTZaw2s?t=718","CAM")</f>
        <v>CAM</v>
      </c>
      <c r="H596" s="24"/>
      <c r="I596" s="44"/>
      <c r="J596" s="22" t="s">
        <v>145</v>
      </c>
      <c r="K596" s="24"/>
      <c r="L596" s="24"/>
      <c r="M596" s="44"/>
      <c r="N596" s="22"/>
      <c r="O596" s="24"/>
      <c r="P596" s="24"/>
      <c r="Q596" s="44"/>
      <c r="R596" s="22"/>
      <c r="S596" s="24"/>
      <c r="T596" s="24"/>
      <c r="U596" s="44"/>
      <c r="V596" s="22"/>
      <c r="W596" s="44"/>
      <c r="X596" s="22"/>
      <c r="Y596" s="24"/>
      <c r="Z596" s="24"/>
      <c r="AA596" s="44"/>
      <c r="AB596" s="22"/>
      <c r="AC596" s="24"/>
      <c r="AD596" s="24"/>
      <c r="AE596" s="24"/>
    </row>
    <row r="597">
      <c r="B597" s="18" t="s">
        <v>4691</v>
      </c>
      <c r="C597" s="70" t="s">
        <v>4692</v>
      </c>
      <c r="E597" s="44"/>
      <c r="F597" s="22" t="s">
        <v>14</v>
      </c>
      <c r="G597" s="30" t="str">
        <f>HYPERLINK("https://youtu.be/fMPACTZaw2s?t=985","CAM")</f>
        <v>CAM</v>
      </c>
      <c r="H597" s="24"/>
      <c r="I597" s="44"/>
      <c r="J597" s="22" t="s">
        <v>145</v>
      </c>
      <c r="K597" s="24"/>
      <c r="L597" s="24"/>
      <c r="M597" s="44"/>
      <c r="N597" s="22"/>
      <c r="O597" s="24"/>
      <c r="P597" s="24"/>
      <c r="Q597" s="44"/>
      <c r="R597" s="22"/>
      <c r="S597" s="24"/>
      <c r="T597" s="24"/>
      <c r="U597" s="44"/>
      <c r="V597" s="22"/>
      <c r="W597" s="44"/>
      <c r="X597" s="22"/>
      <c r="Y597" s="24"/>
      <c r="Z597" s="24"/>
      <c r="AA597" s="44"/>
      <c r="AB597" s="22"/>
      <c r="AC597" s="24"/>
      <c r="AD597" s="24"/>
      <c r="AE597" s="24"/>
    </row>
    <row r="598">
      <c r="A598" s="41" t="s">
        <v>3020</v>
      </c>
      <c r="B598" s="18" t="s">
        <v>4695</v>
      </c>
      <c r="C598" s="70" t="s">
        <v>4696</v>
      </c>
      <c r="D598" s="22" t="s">
        <v>133</v>
      </c>
      <c r="E598" s="71" t="str">
        <f>HYPERLINK("https://www.youtube.com/watch?v=SK0zy37QbAY&amp;index=334&amp;list=PLbU6uWaIKemqNvTeRxK-Ay6PRg9iwCKVi&amp;t=0s","HIT")</f>
        <v>HIT</v>
      </c>
      <c r="F598" s="22" t="s">
        <v>14</v>
      </c>
      <c r="G598" s="30" t="str">
        <f>HYPERLINK("https://youtu.be/owbKMxFVtyU?list=PLf8rtzNQgkdDNyWJRPQUfB7PZ3nBUcI4_&amp;t=566","CAM")</f>
        <v>CAM</v>
      </c>
      <c r="H598" s="24"/>
      <c r="I598" s="44"/>
      <c r="J598" s="22" t="s">
        <v>650</v>
      </c>
      <c r="K598" s="24"/>
      <c r="L598" s="24"/>
      <c r="M598" s="44"/>
      <c r="N598" s="22" t="s">
        <v>318</v>
      </c>
      <c r="O598" s="24"/>
      <c r="P598" s="24"/>
      <c r="Q598" s="44"/>
      <c r="R598" s="22" t="s">
        <v>348</v>
      </c>
      <c r="S598" s="24"/>
      <c r="T598" s="24"/>
      <c r="U598" s="44"/>
      <c r="V598" s="22" t="s">
        <v>437</v>
      </c>
      <c r="W598" s="44"/>
      <c r="X598" s="22" t="s">
        <v>742</v>
      </c>
      <c r="Y598" s="30" t="str">
        <f>HYPERLINK("https://www.youtube.com/watch?v=gBwgjUcjKPE&amp;t=0s&amp;list=PLbU6uWaIKemqNvTeRxK-Ay6PRg9iwCKVi&amp;index=74","HIT")</f>
        <v>HIT</v>
      </c>
      <c r="Z598" s="52"/>
      <c r="AA598" s="50"/>
      <c r="AB598" s="22" t="s">
        <v>935</v>
      </c>
      <c r="AC598" s="24"/>
      <c r="AD598" s="24"/>
      <c r="AE598" s="24"/>
    </row>
    <row r="599">
      <c r="B599" s="18" t="s">
        <v>4703</v>
      </c>
      <c r="C599" s="70" t="s">
        <v>4704</v>
      </c>
      <c r="E599" s="35"/>
      <c r="F599" s="22" t="s">
        <v>14</v>
      </c>
      <c r="G599" s="30" t="str">
        <f>HYPERLINK("https://youtu.be/owbKMxFVtyU?list=PLf8rtzNQgkdDNyWJRPQUfB7PZ3nBUcI4_&amp;t=640","CAM")</f>
        <v>CAM</v>
      </c>
      <c r="H599" s="24"/>
      <c r="I599" s="44"/>
      <c r="J599" s="22" t="s">
        <v>249</v>
      </c>
      <c r="K599" s="24"/>
      <c r="L599" s="24"/>
      <c r="M599" s="44"/>
      <c r="N599" s="22"/>
      <c r="O599" s="24"/>
      <c r="P599" s="24"/>
      <c r="Q599" s="44"/>
      <c r="R599" s="22"/>
      <c r="S599" s="24"/>
      <c r="T599" s="24"/>
      <c r="U599" s="44"/>
      <c r="V599" s="22"/>
      <c r="W599" s="44"/>
      <c r="X599" s="22"/>
      <c r="Y599" s="24"/>
      <c r="Z599" s="24"/>
      <c r="AA599" s="44"/>
      <c r="AB599" s="22"/>
      <c r="AC599" s="24"/>
      <c r="AD599" s="24"/>
      <c r="AE599" s="24"/>
    </row>
    <row r="600">
      <c r="B600" s="18" t="s">
        <v>4705</v>
      </c>
      <c r="C600" s="70" t="s">
        <v>4706</v>
      </c>
      <c r="E600" s="35"/>
      <c r="F600" s="22" t="s">
        <v>14</v>
      </c>
      <c r="H600" s="24"/>
      <c r="I600" s="44"/>
      <c r="J600" s="22" t="s">
        <v>249</v>
      </c>
      <c r="K600" s="24"/>
      <c r="L600" s="24"/>
      <c r="M600" s="44"/>
      <c r="N600" s="22" t="s">
        <v>353</v>
      </c>
      <c r="O600" s="30" t="str">
        <f>HYPERLINK("https://youtu.be/owbKMxFVtyU?list=PLf8rtzNQgkdDNyWJRPQUfB7PZ3nBUcI4_&amp;t=769","CAM")</f>
        <v>CAM</v>
      </c>
      <c r="P600" s="24"/>
      <c r="Q600" s="44"/>
      <c r="R600" s="22"/>
      <c r="S600" s="24"/>
      <c r="T600" s="24"/>
      <c r="U600" s="44"/>
      <c r="V600" s="22"/>
      <c r="W600" s="44"/>
      <c r="X600" s="22"/>
      <c r="Y600" s="24"/>
      <c r="Z600" s="24"/>
      <c r="AA600" s="44"/>
      <c r="AB600" s="22"/>
      <c r="AC600" s="24"/>
      <c r="AD600" s="24"/>
      <c r="AE600" s="24"/>
    </row>
    <row r="601">
      <c r="B601" s="18" t="s">
        <v>4707</v>
      </c>
      <c r="C601" s="70" t="s">
        <v>4709</v>
      </c>
      <c r="E601" s="35"/>
      <c r="F601" s="22" t="s">
        <v>14</v>
      </c>
      <c r="G601" s="30" t="str">
        <f>HYPERLINK("https://www.youtube.com/watch?v=Pp0sIyN90bE&amp;t=0s&amp;list=PLbU6uWaIKemqNvTeRxK-Ay6PRg9iwCKVi&amp;index=75","HIT")</f>
        <v>HIT</v>
      </c>
      <c r="H601" s="30" t="str">
        <f>HYPERLINK("https://www.youtube.com/watch?v=JD46M30cEio","SUN")</f>
        <v>SUN</v>
      </c>
      <c r="I601" s="71" t="str">
        <f>HYPERLINK("https://youtu.be/owbKMxFVtyU?list=PLf8rtzNQgkdDNyWJRPQUfB7PZ3nBUcI4_&amp;t=1140","CAM")</f>
        <v>CAM</v>
      </c>
      <c r="J601" s="22" t="s">
        <v>145</v>
      </c>
      <c r="K601" s="30" t="str">
        <f>HYPERLINK("https://www.youtube.com/watch?v=p9UfLaJDgqs","SUN")</f>
        <v>SUN</v>
      </c>
      <c r="L601" s="52"/>
      <c r="M601" s="44"/>
      <c r="N601" s="22"/>
      <c r="O601" s="24"/>
      <c r="P601" s="24"/>
      <c r="Q601" s="44"/>
      <c r="R601" s="22"/>
      <c r="S601" s="24"/>
      <c r="T601" s="24"/>
      <c r="U601" s="44"/>
      <c r="V601" s="22"/>
      <c r="W601" s="44"/>
      <c r="X601" s="22"/>
      <c r="Y601" s="24"/>
      <c r="Z601" s="24"/>
      <c r="AA601" s="44"/>
      <c r="AB601" s="22"/>
      <c r="AC601" s="24"/>
      <c r="AD601" s="24"/>
      <c r="AE601" s="24"/>
    </row>
    <row r="602">
      <c r="B602" s="18" t="s">
        <v>4713</v>
      </c>
      <c r="C602" s="70" t="s">
        <v>4714</v>
      </c>
      <c r="E602" s="35"/>
      <c r="F602" s="22" t="s">
        <v>14</v>
      </c>
      <c r="G602" s="30" t="str">
        <f>HYPERLINK("https://www.twitch.tv/videos/141232351","GOL")</f>
        <v>GOL</v>
      </c>
      <c r="H602" s="30" t="str">
        <f>HYPERLINK("https://www.youtube.com/watch?v=YGKE5X7_h9Q","XEL")</f>
        <v>XEL</v>
      </c>
      <c r="I602" s="71" t="str">
        <f>HYPERLINK("https://youtu.be/owbKMxFVtyU?list=PLf8rtzNQgkdDNyWJRPQUfB7PZ3nBUcI4_&amp;t=2711","CAM")</f>
        <v>CAM</v>
      </c>
      <c r="J602" s="22" t="s">
        <v>335</v>
      </c>
      <c r="K602" s="24"/>
      <c r="L602" s="24"/>
      <c r="M602" s="44"/>
      <c r="N602" s="22" t="s">
        <v>411</v>
      </c>
      <c r="O602" s="24"/>
      <c r="P602" s="24"/>
      <c r="Q602" s="44"/>
      <c r="R602" s="22" t="s">
        <v>318</v>
      </c>
      <c r="S602" s="24"/>
      <c r="T602" s="24"/>
      <c r="U602" s="44"/>
      <c r="V602" s="22" t="s">
        <v>438</v>
      </c>
      <c r="W602" s="44"/>
      <c r="X602" s="22" t="s">
        <v>935</v>
      </c>
      <c r="Y602" s="30" t="str">
        <f>HYPERLINK("https://www.youtube.com/watch?v=pQe72yiCWDc&amp;index=332&amp;list=PLbU6uWaIKemqNvTeRxK-Ay6PRg9iwCKVi&amp;t=0s","HIT")</f>
        <v>HIT</v>
      </c>
      <c r="Z602" s="52"/>
      <c r="AA602" s="50"/>
      <c r="AB602" s="22" t="s">
        <v>575</v>
      </c>
      <c r="AC602" s="30" t="str">
        <f>HYPERLINK("https://www.youtube.com/watch?v=h_kXCGKvj-0","ESP")</f>
        <v>ESP</v>
      </c>
      <c r="AD602" s="30" t="str">
        <f>HYPERLINK("https://www.youtube.com/watch?v=Dgd2juSsw0w","XEL")</f>
        <v>XEL</v>
      </c>
      <c r="AE602" s="30" t="str">
        <f>HYPERLINK("https://www.youtube.com/watch?v=QuOpz8JEsDA&amp;index=333&amp;list=PLbU6uWaIKemqNvTeRxK-Ay6PRg9iwCKVi&amp;t=0s","HIT")</f>
        <v>HIT</v>
      </c>
    </row>
  </sheetData>
  <mergeCells count="257">
    <mergeCell ref="D168:D172"/>
    <mergeCell ref="D148:D152"/>
    <mergeCell ref="D28:D32"/>
    <mergeCell ref="D23:D27"/>
    <mergeCell ref="D13:D17"/>
    <mergeCell ref="D173:D177"/>
    <mergeCell ref="D113:D117"/>
    <mergeCell ref="D98:D102"/>
    <mergeCell ref="D103:D107"/>
    <mergeCell ref="O512:Q512"/>
    <mergeCell ref="R2:U2"/>
    <mergeCell ref="V2:W2"/>
    <mergeCell ref="X2:AA2"/>
    <mergeCell ref="AB2:AE2"/>
    <mergeCell ref="E3:E7"/>
    <mergeCell ref="D478:D482"/>
    <mergeCell ref="D413:D417"/>
    <mergeCell ref="D388:D392"/>
    <mergeCell ref="D63:D67"/>
    <mergeCell ref="D208:D212"/>
    <mergeCell ref="D198:D202"/>
    <mergeCell ref="D193:D197"/>
    <mergeCell ref="D278:D282"/>
    <mergeCell ref="D293:D297"/>
    <mergeCell ref="E8:E12"/>
    <mergeCell ref="D128:D132"/>
    <mergeCell ref="D123:D127"/>
    <mergeCell ref="D133:D137"/>
    <mergeCell ref="D118:D122"/>
    <mergeCell ref="D438:D442"/>
    <mergeCell ref="D433:D437"/>
    <mergeCell ref="D428:D432"/>
    <mergeCell ref="D418:D422"/>
    <mergeCell ref="D423:D427"/>
    <mergeCell ref="D488:D492"/>
    <mergeCell ref="D483:D487"/>
    <mergeCell ref="D393:D397"/>
    <mergeCell ref="D408:D412"/>
    <mergeCell ref="D243:D247"/>
    <mergeCell ref="D233:D237"/>
    <mergeCell ref="A138:A142"/>
    <mergeCell ref="A143:A147"/>
    <mergeCell ref="A128:A132"/>
    <mergeCell ref="A123:A127"/>
    <mergeCell ref="A133:A137"/>
    <mergeCell ref="A168:A172"/>
    <mergeCell ref="A183:A187"/>
    <mergeCell ref="A103:A107"/>
    <mergeCell ref="A98:A102"/>
    <mergeCell ref="A393:A397"/>
    <mergeCell ref="A388:A392"/>
    <mergeCell ref="S310:T310"/>
    <mergeCell ref="D323:D327"/>
    <mergeCell ref="D378:D382"/>
    <mergeCell ref="D383:D387"/>
    <mergeCell ref="D348:D352"/>
    <mergeCell ref="J2:M2"/>
    <mergeCell ref="K87:L87"/>
    <mergeCell ref="D33:D37"/>
    <mergeCell ref="D38:D42"/>
    <mergeCell ref="F2:I2"/>
    <mergeCell ref="D2:E2"/>
    <mergeCell ref="D108:D112"/>
    <mergeCell ref="D68:D72"/>
    <mergeCell ref="D83:D87"/>
    <mergeCell ref="D73:D77"/>
    <mergeCell ref="D78:D82"/>
    <mergeCell ref="D93:D97"/>
    <mergeCell ref="D88:D92"/>
    <mergeCell ref="D263:D267"/>
    <mergeCell ref="D253:D257"/>
    <mergeCell ref="A28:A32"/>
    <mergeCell ref="A13:A17"/>
    <mergeCell ref="A73:A77"/>
    <mergeCell ref="A68:A72"/>
    <mergeCell ref="A83:A87"/>
    <mergeCell ref="A78:A82"/>
    <mergeCell ref="A33:A37"/>
    <mergeCell ref="A43:A47"/>
    <mergeCell ref="A38:A42"/>
    <mergeCell ref="A93:A97"/>
    <mergeCell ref="A88:A92"/>
    <mergeCell ref="A118:A122"/>
    <mergeCell ref="A113:A117"/>
    <mergeCell ref="A48:A52"/>
    <mergeCell ref="A53:A57"/>
    <mergeCell ref="A63:A67"/>
    <mergeCell ref="A58:A62"/>
    <mergeCell ref="A108:A112"/>
    <mergeCell ref="A408:A412"/>
    <mergeCell ref="A403:A407"/>
    <mergeCell ref="D398:D402"/>
    <mergeCell ref="D403:D407"/>
    <mergeCell ref="N2:Q2"/>
    <mergeCell ref="P6:Q6"/>
    <mergeCell ref="D318:D322"/>
    <mergeCell ref="A313:A317"/>
    <mergeCell ref="A308:A312"/>
    <mergeCell ref="D328:D332"/>
    <mergeCell ref="D308:D312"/>
    <mergeCell ref="D313:D317"/>
    <mergeCell ref="D343:D347"/>
    <mergeCell ref="D273:D277"/>
    <mergeCell ref="A378:A382"/>
    <mergeCell ref="A383:A387"/>
    <mergeCell ref="A473:A477"/>
    <mergeCell ref="A478:A482"/>
    <mergeCell ref="A458:A462"/>
    <mergeCell ref="A448:A452"/>
    <mergeCell ref="A453:A457"/>
    <mergeCell ref="A368:A372"/>
    <mergeCell ref="A373:A377"/>
    <mergeCell ref="D143:D147"/>
    <mergeCell ref="D138:D142"/>
    <mergeCell ref="A18:A22"/>
    <mergeCell ref="A23:A27"/>
    <mergeCell ref="A483:A487"/>
    <mergeCell ref="A508:A512"/>
    <mergeCell ref="A503:A507"/>
    <mergeCell ref="A498:A502"/>
    <mergeCell ref="A493:A497"/>
    <mergeCell ref="A488:A492"/>
    <mergeCell ref="D568:D572"/>
    <mergeCell ref="D563:D567"/>
    <mergeCell ref="D573:D577"/>
    <mergeCell ref="D578:D582"/>
    <mergeCell ref="E598:E602"/>
    <mergeCell ref="D598:D602"/>
    <mergeCell ref="D588:D592"/>
    <mergeCell ref="D593:D597"/>
    <mergeCell ref="D513:D517"/>
    <mergeCell ref="D503:D507"/>
    <mergeCell ref="D473:D477"/>
    <mergeCell ref="D458:D462"/>
    <mergeCell ref="E533:E537"/>
    <mergeCell ref="D533:D537"/>
    <mergeCell ref="D523:D527"/>
    <mergeCell ref="D528:D532"/>
    <mergeCell ref="D518:D522"/>
    <mergeCell ref="A463:A467"/>
    <mergeCell ref="A413:A417"/>
    <mergeCell ref="A433:A437"/>
    <mergeCell ref="A418:A422"/>
    <mergeCell ref="A428:A432"/>
    <mergeCell ref="A443:A447"/>
    <mergeCell ref="A438:A442"/>
    <mergeCell ref="A423:A427"/>
    <mergeCell ref="D448:D452"/>
    <mergeCell ref="D443:D447"/>
    <mergeCell ref="G437:H437"/>
    <mergeCell ref="A398:A402"/>
    <mergeCell ref="A298:A302"/>
    <mergeCell ref="A303:A307"/>
    <mergeCell ref="A328:A332"/>
    <mergeCell ref="A318:A322"/>
    <mergeCell ref="A323:A327"/>
    <mergeCell ref="A333:A337"/>
    <mergeCell ref="D338:D342"/>
    <mergeCell ref="D333:D337"/>
    <mergeCell ref="D303:D307"/>
    <mergeCell ref="D298:D302"/>
    <mergeCell ref="D363:D367"/>
    <mergeCell ref="D358:D362"/>
    <mergeCell ref="D353:D357"/>
    <mergeCell ref="D368:D372"/>
    <mergeCell ref="A228:A232"/>
    <mergeCell ref="A268:A272"/>
    <mergeCell ref="A258:A262"/>
    <mergeCell ref="A263:A267"/>
    <mergeCell ref="A238:A242"/>
    <mergeCell ref="D218:D222"/>
    <mergeCell ref="A218:A222"/>
    <mergeCell ref="A578:A582"/>
    <mergeCell ref="A568:A572"/>
    <mergeCell ref="A573:A577"/>
    <mergeCell ref="A468:A472"/>
    <mergeCell ref="D553:D557"/>
    <mergeCell ref="D373:D377"/>
    <mergeCell ref="A293:A297"/>
    <mergeCell ref="D453:D457"/>
    <mergeCell ref="D543:D547"/>
    <mergeCell ref="D538:D542"/>
    <mergeCell ref="D508:D512"/>
    <mergeCell ref="D498:D502"/>
    <mergeCell ref="D493:D497"/>
    <mergeCell ref="A338:A342"/>
    <mergeCell ref="A358:A362"/>
    <mergeCell ref="A278:A282"/>
    <mergeCell ref="A283:A287"/>
    <mergeCell ref="A288:A292"/>
    <mergeCell ref="A273:A277"/>
    <mergeCell ref="A243:A247"/>
    <mergeCell ref="A248:A252"/>
    <mergeCell ref="A253:A257"/>
    <mergeCell ref="A233:A237"/>
    <mergeCell ref="D238:D242"/>
    <mergeCell ref="D228:D232"/>
    <mergeCell ref="D213:D217"/>
    <mergeCell ref="D203:D207"/>
    <mergeCell ref="D188:D192"/>
    <mergeCell ref="D178:D182"/>
    <mergeCell ref="D183:D187"/>
    <mergeCell ref="D153:D157"/>
    <mergeCell ref="D158:D162"/>
    <mergeCell ref="D163:D167"/>
    <mergeCell ref="D223:D227"/>
    <mergeCell ref="A563:A567"/>
    <mergeCell ref="A548:A552"/>
    <mergeCell ref="A553:A557"/>
    <mergeCell ref="A593:A597"/>
    <mergeCell ref="A598:A602"/>
    <mergeCell ref="A558:A562"/>
    <mergeCell ref="A588:A592"/>
    <mergeCell ref="A583:A587"/>
    <mergeCell ref="A518:A522"/>
    <mergeCell ref="A523:A527"/>
    <mergeCell ref="A513:A517"/>
    <mergeCell ref="A533:A537"/>
    <mergeCell ref="A528:A532"/>
    <mergeCell ref="A543:A547"/>
    <mergeCell ref="A538:A542"/>
    <mergeCell ref="D463:D467"/>
    <mergeCell ref="D468:D472"/>
    <mergeCell ref="D583:D587"/>
    <mergeCell ref="D548:D552"/>
    <mergeCell ref="D558:D562"/>
    <mergeCell ref="A348:A352"/>
    <mergeCell ref="A353:A357"/>
    <mergeCell ref="A223:A227"/>
    <mergeCell ref="D268:D272"/>
    <mergeCell ref="D258:D262"/>
    <mergeCell ref="D248:D252"/>
    <mergeCell ref="D288:D292"/>
    <mergeCell ref="D283:D287"/>
    <mergeCell ref="D8:D12"/>
    <mergeCell ref="D18:D22"/>
    <mergeCell ref="D53:D57"/>
    <mergeCell ref="D58:D62"/>
    <mergeCell ref="A8:A12"/>
    <mergeCell ref="A3:A7"/>
    <mergeCell ref="D48:D52"/>
    <mergeCell ref="D43:D47"/>
    <mergeCell ref="D3:D7"/>
    <mergeCell ref="A363:A367"/>
    <mergeCell ref="A343:A347"/>
    <mergeCell ref="A203:A207"/>
    <mergeCell ref="A198:A202"/>
    <mergeCell ref="A208:A212"/>
    <mergeCell ref="A213:A217"/>
    <mergeCell ref="A193:A197"/>
    <mergeCell ref="A188:A192"/>
    <mergeCell ref="A163:A167"/>
    <mergeCell ref="A148:A152"/>
    <mergeCell ref="A158:A162"/>
    <mergeCell ref="A153:A157"/>
    <mergeCell ref="A178:A182"/>
    <mergeCell ref="A173:A177"/>
  </mergeCells>
  <hyperlinks>
    <hyperlink display="Return to Index" location="Index!A1" ref="A1"/>
  </hyperlin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9.29"/>
    <col customWidth="1" min="2" max="2" width="13.71"/>
    <col customWidth="1" min="3" max="3" width="56.71"/>
    <col customWidth="1" min="4" max="4" width="8.0"/>
    <col customWidth="1" min="5" max="7" width="4.14"/>
    <col customWidth="1" min="8" max="8" width="24.57"/>
    <col customWidth="1" min="9" max="9" width="4.14"/>
    <col customWidth="1" min="10" max="10" width="4.86"/>
    <col customWidth="1" min="11" max="11" width="4.14"/>
    <col customWidth="1" min="12" max="12" width="24.57"/>
    <col customWidth="1" min="13" max="13" width="4.14"/>
    <col customWidth="1" min="14" max="14" width="4.86"/>
    <col customWidth="1" min="15" max="15" width="4.14"/>
    <col customWidth="1" min="16" max="16" width="24.57"/>
    <col customWidth="1" min="17" max="19" width="4.14"/>
    <col customWidth="1" min="20" max="20" width="24.57"/>
    <col customWidth="1" min="21" max="21" width="4.14"/>
    <col customWidth="1" min="22" max="22" width="4.57"/>
    <col customWidth="1" min="23" max="23" width="4.14"/>
    <col customWidth="1" min="24" max="24" width="24.57"/>
    <col customWidth="1" min="25" max="27" width="4.14"/>
    <col customWidth="1" min="28" max="28" width="24.57"/>
    <col customWidth="1" min="29" max="31" width="4.14"/>
  </cols>
  <sheetData>
    <row r="1">
      <c r="A1" s="8" t="s">
        <v>8</v>
      </c>
      <c r="B1" s="9"/>
      <c r="C1" s="9"/>
      <c r="D1" s="17">
        <f>countHyperlinks("E3:AE122", E3:AE122)</f>
        <v>461</v>
      </c>
      <c r="E1" s="72"/>
      <c r="F1" s="72"/>
      <c r="G1" s="72"/>
      <c r="H1" s="21"/>
      <c r="I1" s="19"/>
      <c r="J1" s="19"/>
      <c r="K1" s="19"/>
      <c r="L1" s="23"/>
      <c r="M1" s="26"/>
      <c r="N1" s="26"/>
      <c r="O1" s="26"/>
      <c r="P1" s="21"/>
      <c r="Q1" s="19"/>
      <c r="R1" s="19"/>
      <c r="S1" s="19"/>
      <c r="T1" s="23"/>
      <c r="U1" s="26"/>
      <c r="V1" s="26"/>
      <c r="W1" s="26"/>
      <c r="X1" s="21"/>
      <c r="Y1" s="19"/>
      <c r="Z1" s="19"/>
      <c r="AA1" s="19"/>
      <c r="AB1" s="23"/>
      <c r="AC1" s="26"/>
      <c r="AD1" s="26"/>
      <c r="AE1" s="26"/>
    </row>
    <row r="2">
      <c r="A2" s="73" t="s">
        <v>385</v>
      </c>
      <c r="B2" s="16" t="s">
        <v>10</v>
      </c>
      <c r="C2" s="16" t="s">
        <v>11</v>
      </c>
      <c r="D2" s="6" t="s">
        <v>9</v>
      </c>
      <c r="G2" s="35"/>
      <c r="H2" s="33" t="s">
        <v>82</v>
      </c>
      <c r="K2" s="35"/>
      <c r="L2" s="33" t="s">
        <v>86</v>
      </c>
      <c r="O2" s="35"/>
      <c r="P2" s="33" t="s">
        <v>91</v>
      </c>
      <c r="S2" s="35"/>
      <c r="T2" s="33" t="s">
        <v>96</v>
      </c>
      <c r="W2" s="35"/>
      <c r="X2" s="33" t="s">
        <v>100</v>
      </c>
      <c r="AA2" s="35"/>
      <c r="AB2" s="33" t="s">
        <v>104</v>
      </c>
    </row>
    <row r="3">
      <c r="A3" s="74" t="s">
        <v>108</v>
      </c>
      <c r="B3" s="18" t="s">
        <v>388</v>
      </c>
      <c r="C3" s="20" t="s">
        <v>389</v>
      </c>
      <c r="D3" s="22" t="s">
        <v>14</v>
      </c>
      <c r="E3" s="24"/>
      <c r="F3" s="24"/>
      <c r="G3" s="44"/>
      <c r="H3" s="22" t="s">
        <v>392</v>
      </c>
      <c r="I3" s="30" t="str">
        <f>HYPERLINK("https://www.youtube.com/watch?v=4wyD6oD6e1Y","CHB")</f>
        <v>CHB</v>
      </c>
      <c r="J3" s="30" t="str">
        <f>HYPERLINK("https://www.twitch.tv/videos/323048537","NIM")</f>
        <v>NIM</v>
      </c>
      <c r="K3" s="50"/>
      <c r="L3" s="22" t="s">
        <v>319</v>
      </c>
      <c r="M3" s="24"/>
      <c r="N3" s="24"/>
      <c r="O3" s="44"/>
      <c r="P3" s="22" t="s">
        <v>395</v>
      </c>
      <c r="Q3" s="30" t="str">
        <f>HYPERLINK("https://www.youtube.com/watch?v=W7eB0xPYyYg","CHB")</f>
        <v>CHB</v>
      </c>
      <c r="R3" s="52"/>
      <c r="S3" s="50"/>
      <c r="T3" s="22" t="s">
        <v>396</v>
      </c>
      <c r="U3" s="30" t="str">
        <f>HYPERLINK("https://www.youtube.com/watch?v=QJxKJBx-4Qg","CHB")</f>
        <v>CHB</v>
      </c>
      <c r="V3" s="30" t="str">
        <f>HYPERLINK("https://www.twitch.tv/videos/86267187","XEL")</f>
        <v>XEL</v>
      </c>
      <c r="W3" s="71" t="str">
        <f>HYPERLINK("https://www.youtube.com/watch?v=vwF5rvA-mOo","MOL")</f>
        <v>MOL</v>
      </c>
      <c r="X3" s="22"/>
      <c r="Y3" s="24"/>
      <c r="Z3" s="24"/>
      <c r="AA3" s="44"/>
      <c r="AB3" s="22"/>
      <c r="AC3" s="24"/>
      <c r="AD3" s="24"/>
      <c r="AE3" s="24"/>
    </row>
    <row r="4">
      <c r="A4" s="74" t="s">
        <v>320</v>
      </c>
      <c r="B4" s="18" t="s">
        <v>401</v>
      </c>
      <c r="C4" s="20" t="s">
        <v>402</v>
      </c>
      <c r="D4" s="22" t="s">
        <v>14</v>
      </c>
      <c r="E4" s="30" t="str">
        <f>HYPERLINK("https://www.youtube.com/watch?v=_L23z1mQm-E","SUN")</f>
        <v>SUN</v>
      </c>
      <c r="F4" s="24"/>
      <c r="G4" s="44"/>
      <c r="H4" s="51" t="s">
        <v>249</v>
      </c>
      <c r="I4" s="30" t="str">
        <f>HYPERLINK("https://www.youtube.com/watch?v=gMhwpym7y78","SUN")</f>
        <v>SUN</v>
      </c>
      <c r="J4" s="30" t="str">
        <f>HYPERLINK("https://www.youtube.com/watch?v=CAvevL4rNU0","CHB")</f>
        <v>CHB</v>
      </c>
      <c r="K4" s="71" t="str">
        <f>HYPERLINK("https://www.twitch.tv/videos/323048540","NIM")</f>
        <v>NIM</v>
      </c>
      <c r="L4" s="22" t="s">
        <v>319</v>
      </c>
      <c r="M4" s="24"/>
      <c r="N4" s="24"/>
      <c r="O4" s="44"/>
      <c r="P4" s="22" t="s">
        <v>408</v>
      </c>
      <c r="Q4" s="30" t="str">
        <f>HYPERLINK("https://www.youtube.com/watch?v=JfcXWKCajY4","SUN")</f>
        <v>SUN</v>
      </c>
      <c r="R4" s="30" t="str">
        <f>HYPERLINK("https://www.twitch.tv/videos/323048542","NIM")</f>
        <v>NIM</v>
      </c>
      <c r="S4" s="71" t="str">
        <f>HYPERLINK("https://www.youtube.com/watch?v=aWS_Hl-1v7k","CHB")</f>
        <v>CHB</v>
      </c>
      <c r="T4" s="22" t="s">
        <v>410</v>
      </c>
      <c r="U4" s="30" t="str">
        <f>HYPERLINK("https://www.youtube.com/watch?v=7aynqw9Lacs","CHB")</f>
        <v>CHB</v>
      </c>
      <c r="V4" s="30" t="str">
        <f>HYPERLINK("https://www.youtube.com/watch?v=JIjPWdfz4cc","SUN")</f>
        <v>SUN</v>
      </c>
      <c r="W4" s="44"/>
      <c r="X4" s="22" t="s">
        <v>353</v>
      </c>
      <c r="Y4" s="30" t="str">
        <f>HYPERLINK("https://www.youtube.com/watch?v=5m3IDtRwmSw","SUN")</f>
        <v>SUN</v>
      </c>
      <c r="Z4" s="30" t="str">
        <f>HYPERLINK("https://www.twitch.tv/videos/323048539","NIM")</f>
        <v>NIM</v>
      </c>
      <c r="AA4" s="71" t="str">
        <f>HYPERLINK("https://www.youtube.com/watch?v=QTBh6qV2STk","CHB")</f>
        <v>CHB</v>
      </c>
      <c r="AB4" s="22" t="s">
        <v>417</v>
      </c>
      <c r="AC4" s="30" t="str">
        <f>HYPERLINK("https://www.youtube.com/watch?v=QVSfGcaWk64","SUN")</f>
        <v>SUN</v>
      </c>
      <c r="AD4" s="30" t="str">
        <f>HYPERLINK("https://www.twitch.tv/videos/323048538","NIM")</f>
        <v>NIM</v>
      </c>
      <c r="AE4" s="30" t="str">
        <f>HYPERLINK("https://www.youtube.com/watch?v=gpL0swatAuw","CHB")</f>
        <v>CHB</v>
      </c>
    </row>
    <row r="5">
      <c r="A5" s="74" t="s">
        <v>359</v>
      </c>
      <c r="B5" s="18" t="s">
        <v>421</v>
      </c>
      <c r="C5" s="20" t="s">
        <v>422</v>
      </c>
      <c r="D5" s="22" t="s">
        <v>14</v>
      </c>
      <c r="E5" s="24"/>
      <c r="F5" s="24"/>
      <c r="G5" s="44"/>
      <c r="H5" s="22" t="s">
        <v>423</v>
      </c>
      <c r="I5" s="30" t="str">
        <f>HYPERLINK("https://www.youtube.com/watch?v=f6RFLAyhwPQ&amp;t=0s&amp;list=PLbU6uWaIKemqNvTeRxK-Ay6PRg9iwCKVi&amp;index=18","HIT")</f>
        <v>HIT</v>
      </c>
      <c r="J5" s="30" t="str">
        <f>HYPERLINK("https://www.youtube.com/watch?v=g5uqD-wWfxk","CHB")</f>
        <v>CHB</v>
      </c>
      <c r="K5" s="50"/>
      <c r="L5" s="22" t="s">
        <v>319</v>
      </c>
      <c r="M5" s="24"/>
      <c r="N5" s="24"/>
      <c r="O5" s="44"/>
      <c r="P5" s="22"/>
      <c r="Q5" s="24"/>
      <c r="R5" s="24"/>
      <c r="S5" s="44"/>
      <c r="T5" s="22"/>
      <c r="U5" s="24"/>
      <c r="V5" s="24"/>
      <c r="W5" s="44"/>
      <c r="X5" s="22"/>
      <c r="Y5" s="24"/>
      <c r="Z5" s="24"/>
      <c r="AA5" s="44"/>
      <c r="AB5" s="22"/>
      <c r="AC5" s="24"/>
      <c r="AD5" s="24"/>
      <c r="AE5" s="24"/>
    </row>
    <row r="6">
      <c r="A6" s="74" t="s">
        <v>378</v>
      </c>
      <c r="B6" s="18" t="s">
        <v>426</v>
      </c>
      <c r="C6" s="20" t="s">
        <v>427</v>
      </c>
      <c r="D6" s="22" t="s">
        <v>14</v>
      </c>
      <c r="E6" s="30" t="str">
        <f>HYPERLINK("https://www.youtube.com/watch?v=DgBSfMlLdaI","HGB")</f>
        <v>HGB</v>
      </c>
      <c r="F6" s="30" t="str">
        <f>HYPERLINK("https://www.youtube.com/watch?v=VAcdzoevx_Q","MAE")</f>
        <v>MAE</v>
      </c>
      <c r="G6" s="71" t="str">
        <f>HYPERLINK("https://www.twitch.tv/videos/126757751","GOL")</f>
        <v>GOL</v>
      </c>
      <c r="H6" s="22" t="s">
        <v>432</v>
      </c>
      <c r="I6" s="30" t="str">
        <f>HYPERLINK("https://www.youtube.com/watch?v=K2ca3Uh299s","CHB")</f>
        <v>CHB</v>
      </c>
      <c r="J6" s="30" t="str">
        <f>HYPERLINK("https://www.youtube.com/watch?v=spdZPr50aUM","ESP")</f>
        <v>ESP</v>
      </c>
      <c r="K6" s="71" t="str">
        <f>HYPERLINK("https://www.youtube.com/watch?v=fqDowORPmOk&amp;t=0s&amp;list=PLbU6uWaIKemqNvTeRxK-Ay6PRg9iwCKVi&amp;index=53","HIT")</f>
        <v>HIT</v>
      </c>
      <c r="L6" s="22" t="s">
        <v>437</v>
      </c>
      <c r="M6" s="24"/>
      <c r="N6" s="24"/>
      <c r="O6" s="44"/>
      <c r="P6" s="22" t="s">
        <v>438</v>
      </c>
      <c r="Q6" s="24"/>
      <c r="R6" s="24"/>
      <c r="S6" s="44"/>
      <c r="T6" s="22"/>
      <c r="U6" s="24"/>
      <c r="V6" s="24"/>
      <c r="W6" s="44"/>
      <c r="X6" s="22"/>
      <c r="Y6" s="24"/>
      <c r="Z6" s="24"/>
      <c r="AA6" s="44"/>
      <c r="AB6" s="22"/>
      <c r="AC6" s="24"/>
      <c r="AD6" s="24"/>
      <c r="AE6" s="24"/>
    </row>
    <row r="7">
      <c r="A7" s="74" t="s">
        <v>403</v>
      </c>
      <c r="B7" s="18" t="s">
        <v>439</v>
      </c>
      <c r="C7" s="20" t="s">
        <v>440</v>
      </c>
      <c r="D7" s="22" t="s">
        <v>14</v>
      </c>
      <c r="E7" s="24"/>
      <c r="F7" s="24"/>
      <c r="G7" s="44"/>
      <c r="H7" s="22" t="s">
        <v>249</v>
      </c>
      <c r="I7" s="30" t="str">
        <f>HYPERLINK("https://www.youtube.com/watch?v=P0Xlt05kyV8&amp;index=110&amp;list=PLbU6uWaIKemqNvTeRxK-Ay6PRg9iwCKVi&amp;t=0s","HIT")</f>
        <v>HIT</v>
      </c>
      <c r="J7" s="30" t="str">
        <f>HYPERLINK("https://www.youtube.com/watch?v=dnWp-NgRfBA","MOL")</f>
        <v>MOL</v>
      </c>
      <c r="K7" s="71" t="str">
        <f>HYPERLINK("https://www.youtube.com/watch?v=WLdifbRAUlk","CHB")</f>
        <v>CHB</v>
      </c>
      <c r="L7" s="22" t="s">
        <v>354</v>
      </c>
      <c r="M7" s="30" t="str">
        <f>HYPERLINK("https://www.youtube.com/watch?v=dhtfW_Xc7nk","SUN")</f>
        <v>SUN</v>
      </c>
      <c r="N7" s="30" t="str">
        <f>HYPERLINK("https://www.youtube.com/watch?v=tqY2HM_rooc","CHB")</f>
        <v>CHB</v>
      </c>
      <c r="O7" s="50"/>
      <c r="P7" s="22" t="s">
        <v>353</v>
      </c>
      <c r="Q7" s="30" t="str">
        <f>HYPERLINK("https://www.youtube.com/watch?v=3l3ZBNGKl2k","SUN")</f>
        <v>SUN</v>
      </c>
      <c r="R7" s="30" t="str">
        <f>HYPERLINK("https://www.youtube.com/watch?v=HwbUIeaFVns","CHB")</f>
        <v>CHB</v>
      </c>
      <c r="S7" s="50"/>
      <c r="T7" s="22" t="s">
        <v>307</v>
      </c>
      <c r="U7" s="30" t="str">
        <f>HYPERLINK("https://www.youtube.com/watch?v=3dHQLtKCBuw","SUN")</f>
        <v>SUN</v>
      </c>
      <c r="V7" s="30" t="str">
        <f>HYPERLINK("https://www.youtube.com/watch?v=at8SKQT96wk&amp;index=111&amp;list=PLbU6uWaIKemqNvTeRxK-Ay6PRg9iwCKVi&amp;t=0s","HIT")</f>
        <v>HIT</v>
      </c>
      <c r="W7" s="71" t="str">
        <f>HYPERLINK("https://www.youtube.com/watch?v=dBY3o4OYWeM","CHB")</f>
        <v>CHB</v>
      </c>
      <c r="X7" s="22"/>
      <c r="Y7" s="24"/>
      <c r="Z7" s="24"/>
      <c r="AA7" s="44"/>
      <c r="AB7" s="22"/>
      <c r="AC7" s="24"/>
      <c r="AD7" s="24"/>
      <c r="AE7" s="24"/>
    </row>
    <row r="8">
      <c r="A8" s="74" t="s">
        <v>444</v>
      </c>
      <c r="B8" s="18" t="s">
        <v>448</v>
      </c>
      <c r="C8" s="20" t="s">
        <v>449</v>
      </c>
      <c r="D8" s="22" t="s">
        <v>14</v>
      </c>
      <c r="E8" s="24"/>
      <c r="F8" s="24"/>
      <c r="G8" s="44"/>
      <c r="H8" s="22" t="s">
        <v>249</v>
      </c>
      <c r="I8" s="30" t="str">
        <f>HYPERLINK("https://www.youtube.com/watch?v=dxVMctK6FIM","CHB")</f>
        <v>CHB</v>
      </c>
      <c r="J8" s="24"/>
      <c r="K8" s="44"/>
      <c r="L8" s="22" t="s">
        <v>408</v>
      </c>
      <c r="M8" s="30" t="str">
        <f>HYPERLINK("https://www.youtube.com/watch?v=saQL94SJUU8","CHB")</f>
        <v>CHB</v>
      </c>
      <c r="N8" s="24"/>
      <c r="O8" s="44"/>
      <c r="P8" s="22" t="s">
        <v>411</v>
      </c>
      <c r="Q8" s="24"/>
      <c r="R8" s="24"/>
      <c r="S8" s="44"/>
      <c r="T8" s="22" t="s">
        <v>318</v>
      </c>
      <c r="U8" s="24"/>
      <c r="V8" s="24"/>
      <c r="W8" s="44"/>
      <c r="X8" s="22" t="s">
        <v>452</v>
      </c>
      <c r="Y8" s="24"/>
      <c r="Z8" s="24"/>
      <c r="AA8" s="44"/>
      <c r="AB8" s="22" t="s">
        <v>453</v>
      </c>
      <c r="AC8" s="30" t="str">
        <f>HYPERLINK("https://www.youtube.com/watch?v=Z9cZ-_P3PI4","CHB")</f>
        <v>CHB</v>
      </c>
      <c r="AD8" s="52"/>
      <c r="AE8" s="24"/>
    </row>
    <row r="9">
      <c r="A9" s="74" t="s">
        <v>454</v>
      </c>
      <c r="B9" s="18" t="s">
        <v>455</v>
      </c>
      <c r="C9" s="20" t="s">
        <v>456</v>
      </c>
      <c r="D9" s="22" t="s">
        <v>14</v>
      </c>
      <c r="E9" s="30" t="str">
        <f>HYPERLINK("https://www.youtube.com/watch?v=QM99EHzblNM","HGB")</f>
        <v>HGB</v>
      </c>
      <c r="F9" s="24"/>
      <c r="G9" s="44"/>
      <c r="H9" s="22" t="s">
        <v>458</v>
      </c>
      <c r="I9" s="24"/>
      <c r="J9" s="24"/>
      <c r="K9" s="44"/>
      <c r="L9" s="22" t="s">
        <v>307</v>
      </c>
      <c r="M9" s="30" t="str">
        <f>HYPERLINK("https://www.youtube.com/watch?v=h355IGakp2s","CHB")</f>
        <v>CHB</v>
      </c>
      <c r="N9" s="24"/>
      <c r="O9" s="44"/>
      <c r="P9" s="22" t="s">
        <v>353</v>
      </c>
      <c r="Q9" s="30" t="str">
        <f>HYPERLINK("https://www.youtube.com/watch?v=qk07BnWZIcc","CHB")</f>
        <v>CHB</v>
      </c>
      <c r="R9" s="24"/>
      <c r="S9" s="44"/>
      <c r="T9" s="22" t="s">
        <v>348</v>
      </c>
      <c r="U9" s="30" t="str">
        <f>HYPERLINK("https://www.youtube.com/watch?v=Yg-hlk12nT4","CHB")</f>
        <v>CHB</v>
      </c>
      <c r="V9" s="24"/>
      <c r="W9" s="44"/>
      <c r="X9" s="22" t="s">
        <v>354</v>
      </c>
      <c r="Y9" s="30" t="str">
        <f>HYPERLINK("https://www.youtube.com/watch?v=bUsWmQh9Fz0","SUN")</f>
        <v>SUN</v>
      </c>
      <c r="Z9" s="30" t="str">
        <f>HYPERLINK("https://www.youtube.com/watch?v=izhzo_2BKHw","CHB")</f>
        <v>CHB</v>
      </c>
      <c r="AA9" s="44"/>
      <c r="AB9" s="22" t="s">
        <v>465</v>
      </c>
      <c r="AC9" s="30" t="str">
        <f>HYPERLINK("https://www.youtube.com/watch?v=bUsWmQh9Fz0","SUN")</f>
        <v>SUN</v>
      </c>
      <c r="AD9" s="30" t="str">
        <f>HYPERLINK("https://www.youtube.com/watch?v=vpQjq8-4WnQ","CHB")</f>
        <v>CHB</v>
      </c>
      <c r="AE9" s="24"/>
    </row>
    <row r="10">
      <c r="A10" s="74" t="s">
        <v>470</v>
      </c>
      <c r="B10" s="18" t="s">
        <v>471</v>
      </c>
      <c r="C10" s="20" t="s">
        <v>472</v>
      </c>
      <c r="D10" s="22" t="s">
        <v>14</v>
      </c>
      <c r="E10" s="30" t="str">
        <f>HYPERLINK("https://www.youtube.com/watch?v=NNE0-ugVThg","HGB")</f>
        <v>HGB</v>
      </c>
      <c r="F10" s="24"/>
      <c r="G10" s="44"/>
      <c r="H10" s="22" t="s">
        <v>330</v>
      </c>
      <c r="I10" s="24"/>
      <c r="J10" s="24"/>
      <c r="K10" s="44"/>
      <c r="L10" s="22" t="s">
        <v>411</v>
      </c>
      <c r="M10" s="24"/>
      <c r="N10" s="24"/>
      <c r="O10" s="44"/>
      <c r="P10" s="22" t="s">
        <v>438</v>
      </c>
      <c r="Q10" s="24"/>
      <c r="R10" s="24"/>
      <c r="S10" s="44"/>
      <c r="T10" s="22" t="s">
        <v>476</v>
      </c>
      <c r="U10" s="24"/>
      <c r="V10" s="24"/>
      <c r="W10" s="44"/>
      <c r="X10" s="22" t="s">
        <v>477</v>
      </c>
      <c r="Y10" s="30" t="str">
        <f>HYPERLINK("https://www.youtube.com/watch?v=Xd3XIABSbZM&amp;t=0s&amp;list=PLbU6uWaIKemqNvTeRxK-Ay6PRg9iwCKVi&amp;index=54","HIT")</f>
        <v>HIT</v>
      </c>
      <c r="Z10" s="30" t="str">
        <f>HYPERLINK("https://www.youtube.com/watch?v=2uhf9OfDzNM","CHB")</f>
        <v>CHB</v>
      </c>
      <c r="AA10" s="50"/>
      <c r="AB10" s="22"/>
      <c r="AC10" s="24"/>
      <c r="AD10" s="24"/>
      <c r="AE10" s="24"/>
    </row>
    <row r="11">
      <c r="A11" s="74" t="s">
        <v>479</v>
      </c>
      <c r="B11" s="18" t="s">
        <v>481</v>
      </c>
      <c r="C11" s="20" t="s">
        <v>482</v>
      </c>
      <c r="D11" s="22" t="s">
        <v>14</v>
      </c>
      <c r="E11" s="24"/>
      <c r="F11" s="24"/>
      <c r="G11" s="44"/>
      <c r="H11" s="22" t="s">
        <v>483</v>
      </c>
      <c r="I11" s="30" t="str">
        <f>HYPERLINK("https://www.youtube.com/watch?v=xjvv52pIs4o","CHB")</f>
        <v>CHB</v>
      </c>
      <c r="J11" s="24"/>
      <c r="K11" s="44"/>
      <c r="L11" s="22" t="s">
        <v>348</v>
      </c>
      <c r="M11" s="30" t="str">
        <f>HYPERLINK("https://www.twitch.tv/videos/296921475","NIM")</f>
        <v>NIM</v>
      </c>
      <c r="N11" s="30" t="str">
        <f>HYPERLINK("https://www.youtube.com/watch?v=P54jwmpx6bw","CHB")</f>
        <v>CHB</v>
      </c>
      <c r="O11" s="50"/>
      <c r="P11" s="22" t="s">
        <v>319</v>
      </c>
      <c r="Q11" s="24"/>
      <c r="R11" s="24"/>
      <c r="S11" s="44"/>
      <c r="T11" s="22" t="s">
        <v>487</v>
      </c>
      <c r="U11" s="30" t="str">
        <f>HYPERLINK("https://www.youtube.com/watch?v=ew9N0NDR4kM","CHB")</f>
        <v>CHB</v>
      </c>
      <c r="V11" s="24"/>
      <c r="W11" s="44"/>
      <c r="X11" s="22" t="s">
        <v>491</v>
      </c>
      <c r="Y11" s="30" t="str">
        <f>HYPERLINK("https://www.twitch.tv/videos/296921476","NIM")</f>
        <v>NIM</v>
      </c>
      <c r="Z11" s="30" t="str">
        <f>HYPERLINK("https://www.youtube.com/watch?v=8tDtNzy98QY","CHB")</f>
        <v>CHB</v>
      </c>
      <c r="AA11" s="50"/>
      <c r="AB11" s="22" t="s">
        <v>442</v>
      </c>
      <c r="AC11" s="30" t="str">
        <f>HYPERLINK("https://www.twitch.tv/videos/296926889","NIM")</f>
        <v>NIM</v>
      </c>
      <c r="AD11" s="30" t="str">
        <f>HYPERLINK("https://www.youtube.com/watch?v=Tqu5IKTvo58&amp;t=1s","CHB")</f>
        <v>CHB</v>
      </c>
      <c r="AE11" s="52"/>
    </row>
    <row r="12">
      <c r="A12" s="74" t="s">
        <v>501</v>
      </c>
      <c r="B12" s="18" t="s">
        <v>502</v>
      </c>
      <c r="C12" s="75" t="s">
        <v>503</v>
      </c>
      <c r="D12" s="22" t="s">
        <v>14</v>
      </c>
      <c r="E12" s="30" t="str">
        <f>HYPERLINK("https://www.youtube.com/watch?v=1-nUpDyE75s","HGB")</f>
        <v>HGB</v>
      </c>
      <c r="F12" s="24"/>
      <c r="G12" s="44"/>
      <c r="H12" s="22" t="s">
        <v>511</v>
      </c>
      <c r="I12" s="30" t="str">
        <f>HYPERLINK("https://www.youtube.com/watch?v=1rOArxXxAl8","ABA")</f>
        <v>ABA</v>
      </c>
      <c r="J12" s="30" t="str">
        <f>HYPERLINK("https://www.youtube.com/watch?v=jllx7H6jTi4&amp;t=0s&amp;list=PLbU6uWaIKemqNvTeRxK-Ay6PRg9iwCKVi&amp;index=63","HIT")</f>
        <v>HIT</v>
      </c>
      <c r="K12" s="71" t="str">
        <f>HYPERLINK("https://www.youtube.com/watch?v=9XvSxRGblZY","CHB")</f>
        <v>CHB</v>
      </c>
      <c r="L12" s="22" t="s">
        <v>319</v>
      </c>
      <c r="M12" s="24"/>
      <c r="N12" s="24"/>
      <c r="O12" s="44"/>
      <c r="P12" s="22" t="s">
        <v>411</v>
      </c>
      <c r="Q12" s="24"/>
      <c r="R12" s="24"/>
      <c r="S12" s="44"/>
      <c r="T12" s="22" t="s">
        <v>452</v>
      </c>
      <c r="U12" s="30" t="str">
        <f>HYPERLINK("https://www.youtube.com/watch?v=qRgWrs-7vGQ","CHB")</f>
        <v>CHB</v>
      </c>
      <c r="V12" s="24"/>
      <c r="W12" s="44"/>
      <c r="X12" s="22"/>
      <c r="Y12" s="24"/>
      <c r="Z12" s="24"/>
      <c r="AA12" s="44"/>
      <c r="AB12" s="22"/>
      <c r="AC12" s="24"/>
      <c r="AD12" s="24"/>
      <c r="AE12" s="24"/>
    </row>
    <row r="13">
      <c r="A13" s="74" t="s">
        <v>521</v>
      </c>
      <c r="B13" s="18" t="s">
        <v>522</v>
      </c>
      <c r="C13" s="20" t="s">
        <v>524</v>
      </c>
      <c r="D13" s="22" t="s">
        <v>14</v>
      </c>
      <c r="E13" s="24"/>
      <c r="F13" s="24"/>
      <c r="G13" s="44"/>
      <c r="H13" s="22" t="s">
        <v>325</v>
      </c>
      <c r="I13" s="30" t="str">
        <f>HYPERLINK("https://www.youtube.com/watch?v=Ot4ubtg0y9Y","CHB")</f>
        <v>CHB</v>
      </c>
      <c r="J13" s="24"/>
      <c r="K13" s="44"/>
      <c r="L13" s="22" t="s">
        <v>307</v>
      </c>
      <c r="M13" s="30" t="str">
        <f>HYPERLINK("https://www.youtube.com/watch?v=iOc0xeLLUv8","CHB")</f>
        <v>CHB</v>
      </c>
      <c r="N13" s="24"/>
      <c r="O13" s="44"/>
      <c r="P13" s="22" t="s">
        <v>354</v>
      </c>
      <c r="Q13" s="30" t="str">
        <f>HYPERLINK("https://www.youtube.com/watch?v=zZblRJ4eSK4","CHB")</f>
        <v>CHB</v>
      </c>
      <c r="R13" s="24"/>
      <c r="S13" s="44"/>
      <c r="T13" s="22" t="s">
        <v>348</v>
      </c>
      <c r="U13" s="30" t="str">
        <f>HYPERLINK("https://www.youtube.com/watch?v=zZblRJ4eSK4","CHB")</f>
        <v>CHB</v>
      </c>
      <c r="V13" s="24"/>
      <c r="W13" s="44"/>
      <c r="X13" s="22"/>
      <c r="Y13" s="24"/>
      <c r="Z13" s="24"/>
      <c r="AA13" s="44"/>
      <c r="AB13" s="22"/>
      <c r="AC13" s="24"/>
      <c r="AD13" s="24"/>
      <c r="AE13" s="24"/>
    </row>
    <row r="14">
      <c r="A14" s="74" t="s">
        <v>532</v>
      </c>
      <c r="B14" s="18" t="s">
        <v>533</v>
      </c>
      <c r="C14" s="20" t="s">
        <v>534</v>
      </c>
      <c r="D14" s="22" t="s">
        <v>14</v>
      </c>
      <c r="E14" s="30" t="str">
        <f>HYPERLINK("https://www.youtube.com/watch?v=FWvEqBPCHsw","CHB")</f>
        <v>CHB</v>
      </c>
      <c r="F14" s="24"/>
      <c r="G14" s="44"/>
      <c r="H14" s="22" t="s">
        <v>145</v>
      </c>
      <c r="I14" s="30" t="str">
        <f>HYPERLINK("https://www.youtube.com/watch?v=CHa2GuwhXs8","CHB")</f>
        <v>CHB</v>
      </c>
      <c r="J14" s="24"/>
      <c r="K14" s="44"/>
      <c r="L14" s="22"/>
      <c r="M14" s="24"/>
      <c r="N14" s="24"/>
      <c r="O14" s="44"/>
      <c r="P14" s="22"/>
      <c r="Q14" s="24"/>
      <c r="R14" s="24"/>
      <c r="S14" s="44"/>
      <c r="T14" s="22"/>
      <c r="U14" s="24"/>
      <c r="V14" s="24"/>
      <c r="W14" s="44"/>
      <c r="X14" s="22"/>
      <c r="Y14" s="24"/>
      <c r="Z14" s="24"/>
      <c r="AA14" s="44"/>
      <c r="AB14" s="22"/>
      <c r="AC14" s="24"/>
      <c r="AD14" s="24"/>
      <c r="AE14" s="24"/>
    </row>
    <row r="15">
      <c r="A15" s="74" t="s">
        <v>540</v>
      </c>
      <c r="B15" s="18" t="s">
        <v>541</v>
      </c>
      <c r="C15" s="20" t="s">
        <v>542</v>
      </c>
      <c r="D15" s="22" t="s">
        <v>14</v>
      </c>
      <c r="E15" s="30" t="str">
        <f>HYPERLINK("https://www.youtube.com/watch?v=5v6AKAvF2Mk","CHB")</f>
        <v>CHB</v>
      </c>
      <c r="F15" s="24"/>
      <c r="G15" s="44"/>
      <c r="H15" s="22" t="s">
        <v>458</v>
      </c>
      <c r="I15" s="30" t="str">
        <f>HYPERLINK("https://www.youtube.com/watch?v=XxK1XeFnwaI","CHB")</f>
        <v>CHB</v>
      </c>
      <c r="J15" s="30" t="str">
        <f>HYPERLINK("https://youtu.be/mR3BgFsd0C4?t=5","SCO")</f>
        <v>SCO</v>
      </c>
      <c r="K15" s="71" t="str">
        <f>HYPERLINK("https://www.youtube.com/watch?v=mZZB8EMZl5Y","HGB")</f>
        <v>HGB</v>
      </c>
      <c r="L15" s="22" t="s">
        <v>348</v>
      </c>
      <c r="M15" s="30" t="str">
        <f>HYPERLINK("https://youtu.be/mR3BgFsd0C4?t=5","SCO")</f>
        <v>SCO</v>
      </c>
      <c r="N15" s="30" t="str">
        <f>HYPERLINK("https://www.youtube.com/watch?v=XxK1XeFnwaI","CHB")</f>
        <v>CHB</v>
      </c>
      <c r="O15" s="50"/>
      <c r="P15" s="22"/>
      <c r="Q15" s="24"/>
      <c r="R15" s="24"/>
      <c r="S15" s="44"/>
      <c r="T15" s="22"/>
      <c r="U15" s="24"/>
      <c r="V15" s="24"/>
      <c r="W15" s="44"/>
      <c r="X15" s="22"/>
      <c r="Y15" s="24"/>
      <c r="Z15" s="24"/>
      <c r="AA15" s="44"/>
      <c r="AB15" s="22"/>
      <c r="AC15" s="24"/>
      <c r="AD15" s="24"/>
      <c r="AE15" s="24"/>
    </row>
    <row r="16">
      <c r="A16" s="74" t="s">
        <v>553</v>
      </c>
      <c r="B16" s="18" t="s">
        <v>554</v>
      </c>
      <c r="C16" s="20" t="s">
        <v>555</v>
      </c>
      <c r="D16" s="22" t="s">
        <v>14</v>
      </c>
      <c r="E16" s="24"/>
      <c r="F16" s="24"/>
      <c r="G16" s="44"/>
      <c r="H16" s="22" t="s">
        <v>556</v>
      </c>
      <c r="I16" s="30" t="str">
        <f>HYPERLINK("https://www.youtube.com/watch?v=gFtD-aVFHPg","CHB")</f>
        <v>CHB</v>
      </c>
      <c r="J16" s="24"/>
      <c r="K16" s="44"/>
      <c r="L16" s="22" t="s">
        <v>348</v>
      </c>
      <c r="M16" s="30" t="str">
        <f>HYPERLINK("https://www.youtube.com/watch?v=P0XxCOQPADw","CHB")</f>
        <v>CHB</v>
      </c>
      <c r="N16" s="24"/>
      <c r="O16" s="44"/>
      <c r="P16" s="22" t="s">
        <v>319</v>
      </c>
      <c r="Q16" s="24"/>
      <c r="R16" s="24"/>
      <c r="S16" s="44"/>
      <c r="T16" s="22" t="s">
        <v>307</v>
      </c>
      <c r="U16" s="24"/>
      <c r="V16" s="24"/>
      <c r="W16" s="44"/>
      <c r="X16" s="22" t="s">
        <v>318</v>
      </c>
      <c r="Y16" s="24"/>
      <c r="Z16" s="24"/>
      <c r="AA16" s="44"/>
      <c r="AB16" s="22" t="s">
        <v>562</v>
      </c>
      <c r="AC16" s="30" t="str">
        <f>HYPERLINK("https://www.youtube.com/watch?v=lREQ05EYaFA","CHB")</f>
        <v>CHB</v>
      </c>
      <c r="AD16" s="24"/>
      <c r="AE16" s="24"/>
    </row>
    <row r="17">
      <c r="A17" s="74" t="s">
        <v>565</v>
      </c>
      <c r="B17" s="18" t="s">
        <v>566</v>
      </c>
      <c r="C17" s="20" t="s">
        <v>567</v>
      </c>
      <c r="D17" s="22" t="s">
        <v>14</v>
      </c>
      <c r="E17" s="30" t="str">
        <f>HYPERLINK("https://www.youtube.com/watch?v=8AUtUfdvtSw","HGB")</f>
        <v>HGB</v>
      </c>
      <c r="F17" s="24"/>
      <c r="G17" s="44"/>
      <c r="H17" s="22" t="s">
        <v>249</v>
      </c>
      <c r="I17" s="30" t="str">
        <f>HYPERLINK("https://www.youtube.com/watch?v=_1S9To7AHtY&amp;index=32&amp;t=0s","MOL")</f>
        <v>MOL</v>
      </c>
      <c r="J17" s="30" t="str">
        <f>HYPERLINK("https://www.youtube.com/watch?v=2WpPHNxU2VI","CHB")</f>
        <v>CHB</v>
      </c>
      <c r="K17" s="50"/>
      <c r="L17" s="22" t="s">
        <v>571</v>
      </c>
      <c r="M17" s="30" t="str">
        <f>HYPERLINK("https://www.youtube.com/watch?v=H2iz3sv6Qqk","CHB")</f>
        <v>CHB</v>
      </c>
      <c r="N17" s="24"/>
      <c r="O17" s="44"/>
      <c r="P17" s="22" t="s">
        <v>318</v>
      </c>
      <c r="Q17" s="24"/>
      <c r="R17" s="24"/>
      <c r="S17" s="44"/>
      <c r="T17" s="22" t="s">
        <v>319</v>
      </c>
      <c r="U17" s="24"/>
      <c r="V17" s="24"/>
      <c r="W17" s="44"/>
      <c r="X17" s="22" t="s">
        <v>575</v>
      </c>
      <c r="Y17" s="30" t="str">
        <f>HYPERLINK("https://www.youtube.com/watch?v=v3XQ72A2_HM","CHB")</f>
        <v>CHB</v>
      </c>
      <c r="Z17" s="24"/>
      <c r="AA17" s="44"/>
      <c r="AB17" s="22" t="s">
        <v>411</v>
      </c>
      <c r="AC17" s="24"/>
      <c r="AD17" s="24"/>
      <c r="AE17" s="24"/>
    </row>
    <row r="18">
      <c r="A18" s="74" t="s">
        <v>576</v>
      </c>
      <c r="B18" s="18" t="s">
        <v>577</v>
      </c>
      <c r="C18" s="20" t="s">
        <v>578</v>
      </c>
      <c r="D18" s="22" t="s">
        <v>14</v>
      </c>
      <c r="E18" s="30" t="str">
        <f>HYPERLINK("https://www.youtube.com/watch?v=A0mv7HIb4xw","CHB")</f>
        <v>CHB</v>
      </c>
      <c r="F18" s="24"/>
      <c r="G18" s="44"/>
      <c r="H18" s="22" t="s">
        <v>145</v>
      </c>
      <c r="I18" s="30" t="str">
        <f>HYPERLINK("https://www.youtube.com/watch?v=vc_HlDl9ysg","CHB")</f>
        <v>CHB</v>
      </c>
      <c r="J18" s="24"/>
      <c r="K18" s="44"/>
      <c r="L18" s="22"/>
      <c r="M18" s="24"/>
      <c r="N18" s="24"/>
      <c r="O18" s="44"/>
      <c r="P18" s="22"/>
      <c r="Q18" s="24"/>
      <c r="R18" s="24"/>
      <c r="S18" s="44"/>
      <c r="T18" s="22"/>
      <c r="U18" s="24"/>
      <c r="V18" s="24"/>
      <c r="W18" s="44"/>
      <c r="X18" s="22"/>
      <c r="Y18" s="24"/>
      <c r="Z18" s="24"/>
      <c r="AA18" s="44"/>
      <c r="AB18" s="22"/>
      <c r="AC18" s="24"/>
      <c r="AD18" s="24"/>
      <c r="AE18" s="24"/>
    </row>
    <row r="19">
      <c r="A19" s="74" t="s">
        <v>582</v>
      </c>
      <c r="B19" s="18" t="s">
        <v>583</v>
      </c>
      <c r="C19" s="20" t="s">
        <v>585</v>
      </c>
      <c r="D19" s="22" t="s">
        <v>14</v>
      </c>
      <c r="E19" s="30" t="str">
        <f>HYPERLINK("https://www.youtube.com/watch?v=l59CyrIGH6I","CHB")</f>
        <v>CHB</v>
      </c>
      <c r="F19" s="24"/>
      <c r="G19" s="44"/>
      <c r="H19" s="22" t="s">
        <v>249</v>
      </c>
      <c r="I19" s="30" t="str">
        <f>HYPERLINK("https://www.youtube.com/watch?v=pHKaKohFbM0","CHB")</f>
        <v>CHB</v>
      </c>
      <c r="J19" s="24"/>
      <c r="K19" s="44"/>
      <c r="L19" s="22" t="s">
        <v>319</v>
      </c>
      <c r="M19" s="24"/>
      <c r="N19" s="24"/>
      <c r="O19" s="44"/>
      <c r="P19" s="22" t="s">
        <v>345</v>
      </c>
      <c r="Q19" s="30" t="str">
        <f>HYPERLINK("https://www.youtube.com/watch?v=_h-Jg2KNjKw","CHB")</f>
        <v>CHB</v>
      </c>
      <c r="R19" s="24"/>
      <c r="S19" s="44"/>
      <c r="T19" s="22"/>
      <c r="U19" s="24"/>
      <c r="V19" s="24"/>
      <c r="W19" s="44"/>
      <c r="X19" s="22"/>
      <c r="Y19" s="24"/>
      <c r="Z19" s="24"/>
      <c r="AA19" s="44"/>
      <c r="AB19" s="22"/>
      <c r="AC19" s="24"/>
      <c r="AD19" s="24"/>
      <c r="AE19" s="24"/>
    </row>
    <row r="20">
      <c r="A20" s="74" t="s">
        <v>590</v>
      </c>
      <c r="B20" s="18" t="s">
        <v>591</v>
      </c>
      <c r="C20" s="20" t="s">
        <v>592</v>
      </c>
      <c r="D20" s="22" t="s">
        <v>14</v>
      </c>
      <c r="E20" s="24"/>
      <c r="F20" s="24"/>
      <c r="G20" s="44"/>
      <c r="H20" s="22" t="s">
        <v>593</v>
      </c>
      <c r="I20" s="30" t="str">
        <f>HYPERLINK("https://www.youtube.com/watch?v=ngsGjtIPZj4","MOL")</f>
        <v>MOL</v>
      </c>
      <c r="J20" s="30" t="str">
        <f>HYPERLINK("https://www.youtube.com/watch?v=qmSWCf4Mwzw","CHB")</f>
        <v>CHB</v>
      </c>
      <c r="K20" s="50"/>
      <c r="L20" s="22" t="s">
        <v>411</v>
      </c>
      <c r="M20" s="24"/>
      <c r="N20" s="24"/>
      <c r="O20" s="44"/>
      <c r="P20" s="22" t="s">
        <v>452</v>
      </c>
      <c r="Q20" s="24"/>
      <c r="R20" s="24"/>
      <c r="S20" s="44"/>
      <c r="T20" s="22" t="s">
        <v>598</v>
      </c>
      <c r="U20" s="30" t="str">
        <f>HYPERLINK("https://www.youtube.com/watch?v=M5l2HkpfjvM","CHB")</f>
        <v>CHB</v>
      </c>
      <c r="V20" s="24"/>
      <c r="W20" s="44"/>
      <c r="X20" s="22" t="s">
        <v>601</v>
      </c>
      <c r="Y20" s="24"/>
      <c r="Z20" s="24"/>
      <c r="AA20" s="44"/>
      <c r="AB20" s="22" t="s">
        <v>575</v>
      </c>
      <c r="AC20" s="30" t="str">
        <f>HYPERLINK("https://www.youtube.com/watch?v=bc30ApKyRV4","CHB")</f>
        <v>CHB</v>
      </c>
      <c r="AD20" s="24"/>
      <c r="AE20" s="24"/>
    </row>
    <row r="21">
      <c r="A21" s="74" t="s">
        <v>605</v>
      </c>
      <c r="B21" s="18" t="s">
        <v>606</v>
      </c>
      <c r="C21" s="20" t="s">
        <v>607</v>
      </c>
      <c r="D21" s="22" t="s">
        <v>14</v>
      </c>
      <c r="E21" s="24"/>
      <c r="F21" s="24"/>
      <c r="G21" s="44"/>
      <c r="H21" s="22" t="s">
        <v>483</v>
      </c>
      <c r="I21" s="30" t="str">
        <f>HYPERLINK("https://www.youtube.com/watch?v=U8NMzov7X14","CHB")</f>
        <v>CHB</v>
      </c>
      <c r="J21" s="24"/>
      <c r="K21" s="44"/>
      <c r="L21" s="22" t="s">
        <v>610</v>
      </c>
      <c r="M21" s="30" t="str">
        <f>HYPERLINK("https://www.twitch.tv/videos/296926891","NIM")</f>
        <v>NIM</v>
      </c>
      <c r="N21" s="30" t="str">
        <f>HYPERLINK("CHB","CHB")</f>
        <v>CHB</v>
      </c>
      <c r="O21" s="50"/>
      <c r="P21" s="22" t="s">
        <v>435</v>
      </c>
      <c r="Q21" s="30" t="str">
        <f>HYPERLINK("https://www.youtube.com/watch?v=HgCa42unwFw","MOL")</f>
        <v>MOL</v>
      </c>
      <c r="R21" s="30" t="str">
        <f>HYPERLINK("https://www.youtube.com/watch?v=QjVGYnFWItg&amp;index=139&amp;list=PLbU6uWaIKemqNvTeRxK-Ay6PRg9iwCKVi&amp;t=0s","HIT")</f>
        <v>HIT</v>
      </c>
      <c r="S21" s="71" t="str">
        <f>HYPERLINK("https://www.youtube.com/watch?v=N2uSaWpc6_U","CHB")</f>
        <v>CHB</v>
      </c>
      <c r="T21" s="22" t="s">
        <v>437</v>
      </c>
      <c r="U21" s="24"/>
      <c r="V21" s="24"/>
      <c r="W21" s="44"/>
      <c r="X21" s="22" t="s">
        <v>442</v>
      </c>
      <c r="Y21" s="30" t="str">
        <f>HYPERLINK("https://www.twitch.tv/videos/296926890","NIM")</f>
        <v>NIM</v>
      </c>
      <c r="Z21" s="30" t="str">
        <f>HYPERLINK("https://www.youtube.com/watch?v=7LpUK60ExXw","HGB")</f>
        <v>HGB</v>
      </c>
      <c r="AA21" s="71" t="str">
        <f>HYPERLINK("https://www.youtube.com/watch?v=vlTyqt942hk","CHB")</f>
        <v>CHB</v>
      </c>
      <c r="AB21" s="22" t="s">
        <v>319</v>
      </c>
      <c r="AC21" s="24"/>
      <c r="AD21" s="24"/>
      <c r="AE21" s="24"/>
    </row>
    <row r="22">
      <c r="A22" s="74" t="s">
        <v>624</v>
      </c>
      <c r="B22" s="18" t="s">
        <v>625</v>
      </c>
      <c r="C22" s="20" t="s">
        <v>626</v>
      </c>
      <c r="D22" s="22" t="s">
        <v>14</v>
      </c>
      <c r="E22" s="24"/>
      <c r="F22" s="24"/>
      <c r="G22" s="44"/>
      <c r="H22" s="22" t="s">
        <v>627</v>
      </c>
      <c r="I22" s="30" t="str">
        <f>HYPERLINK("https://www.youtube.com/watch?v=8LDflspwv2w","CHB")</f>
        <v>CHB</v>
      </c>
      <c r="J22" s="24"/>
      <c r="K22" s="44"/>
      <c r="L22" s="22" t="s">
        <v>348</v>
      </c>
      <c r="M22" s="30" t="str">
        <f>HYPERLINK("https://www.youtube.com/watch?v=od-yy9xM-N0","MOL")</f>
        <v>MOL</v>
      </c>
      <c r="N22" s="30" t="str">
        <f>HYPERLINK("https://www.youtube.com/watch?v=HNDZTXy6st8","CHB")</f>
        <v>CHB</v>
      </c>
      <c r="O22" s="50"/>
      <c r="P22" s="22" t="s">
        <v>633</v>
      </c>
      <c r="Q22" s="24"/>
      <c r="R22" s="24"/>
      <c r="S22" s="44"/>
      <c r="T22" s="22" t="s">
        <v>575</v>
      </c>
      <c r="U22" s="30" t="str">
        <f>HYPERLINK("https://www.youtube.com/watch?v=J-xy7CgXvR4","CHB")</f>
        <v>CHB</v>
      </c>
      <c r="V22" s="24"/>
      <c r="W22" s="44"/>
      <c r="X22" s="22"/>
      <c r="Y22" s="24"/>
      <c r="Z22" s="24"/>
      <c r="AA22" s="44"/>
      <c r="AB22" s="22"/>
      <c r="AC22" s="24"/>
      <c r="AD22" s="24"/>
      <c r="AE22" s="24"/>
    </row>
    <row r="23">
      <c r="A23" s="74" t="s">
        <v>636</v>
      </c>
      <c r="B23" s="18" t="s">
        <v>637</v>
      </c>
      <c r="C23" s="20" t="s">
        <v>638</v>
      </c>
      <c r="D23" s="22" t="s">
        <v>14</v>
      </c>
      <c r="E23" s="30" t="str">
        <f>HYPERLINK("https://www.youtube.com/watch?v=m_BUnOYklaY","CHB")</f>
        <v>CHB</v>
      </c>
      <c r="F23" s="24"/>
      <c r="G23" s="44"/>
      <c r="H23" s="22" t="s">
        <v>249</v>
      </c>
      <c r="I23" s="30" t="str">
        <f>HYPERLINK("https://www.youtube.com/watch?v=r92vwz3_QGM","CHB")</f>
        <v>CHB</v>
      </c>
      <c r="J23" s="30" t="str">
        <f>HYPERLINK("https://www.youtube.com/watch?v=MQHUfFLQCuM","SUN")</f>
        <v>SUN</v>
      </c>
      <c r="K23" s="44"/>
      <c r="L23" s="22" t="s">
        <v>319</v>
      </c>
      <c r="M23" s="24"/>
      <c r="N23" s="24"/>
      <c r="O23" s="44"/>
      <c r="P23" s="22" t="s">
        <v>354</v>
      </c>
      <c r="Q23" s="30" t="str">
        <f>HYPERLINK("https://www.youtube.com/watch?v=8G9d5iNosC0","CHB")</f>
        <v>CHB</v>
      </c>
      <c r="R23" s="30" t="str">
        <f>HYPERLINK("https://www.youtube.com/watch?v=2jvsehvhNS8","SUN")</f>
        <v>SUN</v>
      </c>
      <c r="S23" s="44"/>
      <c r="T23" s="22"/>
      <c r="U23" s="24"/>
      <c r="V23" s="24"/>
      <c r="W23" s="44"/>
      <c r="X23" s="22"/>
      <c r="Y23" s="24"/>
      <c r="Z23" s="24"/>
      <c r="AA23" s="44"/>
      <c r="AB23" s="22"/>
      <c r="AC23" s="24"/>
      <c r="AD23" s="24"/>
      <c r="AE23" s="24"/>
    </row>
    <row r="24">
      <c r="A24" s="74" t="s">
        <v>647</v>
      </c>
      <c r="B24" s="18" t="s">
        <v>648</v>
      </c>
      <c r="C24" s="20" t="s">
        <v>649</v>
      </c>
      <c r="D24" s="22" t="s">
        <v>14</v>
      </c>
      <c r="E24" s="30" t="str">
        <f>HYPERLINK("https://www.youtube.com/watch?v=6nCGdDRxi6Q","HGB")</f>
        <v>HGB</v>
      </c>
      <c r="F24" s="30" t="str">
        <f>HYPERLINK("https://www.youtube.com/watch?v=8KUPAxN1P2o","CHB")</f>
        <v>CHB</v>
      </c>
      <c r="G24" s="44"/>
      <c r="H24" s="22" t="s">
        <v>653</v>
      </c>
      <c r="I24" s="24"/>
      <c r="J24" s="24"/>
      <c r="K24" s="44"/>
      <c r="L24" s="22" t="s">
        <v>319</v>
      </c>
      <c r="M24" s="24"/>
      <c r="N24" s="24"/>
      <c r="O24" s="44"/>
      <c r="P24" s="22" t="s">
        <v>318</v>
      </c>
      <c r="Q24" s="24"/>
      <c r="R24" s="24"/>
      <c r="S24" s="44"/>
      <c r="T24" s="22" t="s">
        <v>654</v>
      </c>
      <c r="U24" s="30" t="str">
        <f>HYPERLINK("https://www.youtube.com/watch?v=vfxnmFihyxE","CHB")</f>
        <v>CHB</v>
      </c>
      <c r="V24" s="24"/>
      <c r="W24" s="44"/>
      <c r="X24" s="22" t="s">
        <v>345</v>
      </c>
      <c r="Y24" s="24"/>
      <c r="Z24" s="24"/>
      <c r="AA24" s="44"/>
      <c r="AB24" s="22" t="s">
        <v>354</v>
      </c>
      <c r="AC24" s="30" t="str">
        <f>HYPERLINK("https://www.youtube.com/watch?v=eWySQwggwco","CHB")</f>
        <v>CHB</v>
      </c>
      <c r="AD24" s="24"/>
      <c r="AE24" s="24"/>
    </row>
    <row r="25">
      <c r="A25" s="74" t="s">
        <v>660</v>
      </c>
      <c r="B25" s="18" t="s">
        <v>661</v>
      </c>
      <c r="C25" s="20" t="s">
        <v>662</v>
      </c>
      <c r="D25" s="22" t="s">
        <v>14</v>
      </c>
      <c r="E25" s="24"/>
      <c r="F25" s="24"/>
      <c r="G25" s="44"/>
      <c r="H25" s="22" t="s">
        <v>458</v>
      </c>
      <c r="I25" s="24"/>
      <c r="J25" s="24"/>
      <c r="K25" s="44"/>
      <c r="L25" s="22" t="s">
        <v>411</v>
      </c>
      <c r="M25" s="24"/>
      <c r="N25" s="24"/>
      <c r="O25" s="44"/>
      <c r="P25" s="22" t="s">
        <v>348</v>
      </c>
      <c r="Q25" s="30" t="str">
        <f>HYPERLINK("https://www.youtube.com/watch?v=8THDUAE2a10","CHB")</f>
        <v>CHB</v>
      </c>
      <c r="R25" s="24"/>
      <c r="S25" s="44"/>
      <c r="T25" s="22" t="s">
        <v>396</v>
      </c>
      <c r="U25" s="30" t="str">
        <f>HYPERLINK("https://www.youtube.com/watch?v=WEWYtvnhTQQ","CHB")</f>
        <v>CHB</v>
      </c>
      <c r="V25" s="24"/>
      <c r="W25" s="44"/>
      <c r="X25" s="22"/>
      <c r="Y25" s="24"/>
      <c r="Z25" s="24"/>
      <c r="AA25" s="44"/>
      <c r="AB25" s="22"/>
      <c r="AC25" s="24"/>
      <c r="AD25" s="24"/>
      <c r="AE25" s="24"/>
    </row>
    <row r="26">
      <c r="A26" s="74" t="s">
        <v>667</v>
      </c>
      <c r="B26" s="18" t="s">
        <v>668</v>
      </c>
      <c r="C26" s="20" t="s">
        <v>669</v>
      </c>
      <c r="D26" s="22" t="s">
        <v>14</v>
      </c>
      <c r="E26" s="24"/>
      <c r="F26" s="24"/>
      <c r="G26" s="44"/>
      <c r="H26" s="22" t="s">
        <v>670</v>
      </c>
      <c r="I26" s="30" t="str">
        <f>HYPERLINK("https://www.youtube.com/watch?v=X16uyv4ArV8","CHB")</f>
        <v>CHB</v>
      </c>
      <c r="J26" s="24"/>
      <c r="K26" s="44"/>
      <c r="L26" s="22" t="s">
        <v>319</v>
      </c>
      <c r="M26" s="24"/>
      <c r="N26" s="24"/>
      <c r="O26" s="44"/>
      <c r="P26" s="22" t="s">
        <v>438</v>
      </c>
      <c r="Q26" s="24"/>
      <c r="R26" s="24"/>
      <c r="S26" s="44"/>
      <c r="T26" s="22" t="s">
        <v>345</v>
      </c>
      <c r="U26" s="30" t="str">
        <f>HYPERLINK("https://www.youtube.com/watch?v=sIlspLPvFYQ","CHB")</f>
        <v>CHB</v>
      </c>
      <c r="V26" s="24"/>
      <c r="W26" s="44"/>
      <c r="X26" s="22"/>
      <c r="Y26" s="24"/>
      <c r="Z26" s="24"/>
      <c r="AA26" s="44"/>
      <c r="AB26" s="22"/>
      <c r="AC26" s="24"/>
      <c r="AD26" s="24"/>
      <c r="AE26" s="24"/>
    </row>
    <row r="27">
      <c r="A27" s="74" t="s">
        <v>674</v>
      </c>
      <c r="B27" s="18" t="s">
        <v>675</v>
      </c>
      <c r="C27" s="20" t="s">
        <v>676</v>
      </c>
      <c r="D27" s="22" t="s">
        <v>14</v>
      </c>
      <c r="E27" s="30" t="str">
        <f>HYPERLINK("https://www.youtube.com/watch?v=-uwRdIZ8pvg","SUN")</f>
        <v>SUN</v>
      </c>
      <c r="F27" s="24"/>
      <c r="G27" s="44"/>
      <c r="H27" s="22" t="s">
        <v>670</v>
      </c>
      <c r="I27" s="30" t="str">
        <f>HYPERLINK("https://www.youtube.com/watch?v=AUsI-KJd3vw","SUN")</f>
        <v>SUN</v>
      </c>
      <c r="J27" s="30" t="str">
        <f>HYPERLINK("https://www.youtube.com/watch?v=hBhVD8p8kcE","MOL")</f>
        <v>MOL</v>
      </c>
      <c r="K27" s="50"/>
      <c r="L27" s="22" t="s">
        <v>348</v>
      </c>
      <c r="M27" s="30" t="str">
        <f>HYPERLINK("https://www.youtube.com/playlist?list=PLbVGARhZL4D10oLzRVts6tcPc_lH-Vpck","Playlist")</f>
        <v>Playlist</v>
      </c>
      <c r="O27" s="50"/>
      <c r="P27" s="22" t="s">
        <v>353</v>
      </c>
      <c r="Q27" s="30" t="str">
        <f>HYPERLINK("https://www.youtube.com/watch?v=LWh6K1eEGlg","SUN")</f>
        <v>SUN</v>
      </c>
      <c r="R27" s="24"/>
      <c r="S27" s="44"/>
      <c r="T27" s="22" t="s">
        <v>318</v>
      </c>
      <c r="U27" s="30" t="str">
        <f>HYPERLINK("https://www.youtube.com/watch?v=pFr1n8iGXns","SUN")</f>
        <v>SUN</v>
      </c>
      <c r="V27" s="24"/>
      <c r="W27" s="44"/>
      <c r="X27" s="22" t="s">
        <v>345</v>
      </c>
      <c r="Y27" s="24"/>
      <c r="Z27" s="24"/>
      <c r="AA27" s="44"/>
      <c r="AB27" s="22" t="s">
        <v>452</v>
      </c>
      <c r="AC27" s="30" t="str">
        <f>HYPERLINK("https://www.youtube.com/watch?v=pFr1n8iGXns","SUN")</f>
        <v>SUN</v>
      </c>
      <c r="AD27" s="24"/>
      <c r="AE27" s="24"/>
    </row>
    <row r="28">
      <c r="A28" s="74" t="s">
        <v>685</v>
      </c>
      <c r="B28" s="18" t="s">
        <v>686</v>
      </c>
      <c r="C28" s="20" t="s">
        <v>687</v>
      </c>
      <c r="D28" s="22" t="s">
        <v>14</v>
      </c>
      <c r="E28" s="24"/>
      <c r="F28" s="24"/>
      <c r="G28" s="44"/>
      <c r="H28" s="22" t="s">
        <v>690</v>
      </c>
      <c r="I28" s="24"/>
      <c r="J28" s="24"/>
      <c r="K28" s="44"/>
      <c r="L28" s="22" t="s">
        <v>319</v>
      </c>
      <c r="M28" s="24"/>
      <c r="N28" s="24"/>
      <c r="O28" s="44"/>
      <c r="P28" s="22" t="s">
        <v>348</v>
      </c>
      <c r="Q28" s="24"/>
      <c r="R28" s="24"/>
      <c r="S28" s="44"/>
      <c r="T28" s="22" t="s">
        <v>575</v>
      </c>
      <c r="U28" s="30" t="str">
        <f>HYPERLINK("https://www.youtube.com/watch?v=QI1FSVwZPGI","HGB")</f>
        <v>HGB</v>
      </c>
      <c r="V28" s="52"/>
      <c r="W28" s="50"/>
      <c r="X28" s="22"/>
      <c r="Y28" s="24"/>
      <c r="Z28" s="24"/>
      <c r="AA28" s="44"/>
      <c r="AB28" s="22"/>
      <c r="AC28" s="24"/>
      <c r="AD28" s="24"/>
      <c r="AE28" s="24"/>
    </row>
    <row r="29">
      <c r="A29" s="74" t="s">
        <v>693</v>
      </c>
      <c r="B29" s="18" t="s">
        <v>694</v>
      </c>
      <c r="C29" s="20" t="s">
        <v>695</v>
      </c>
      <c r="D29" s="22" t="s">
        <v>14</v>
      </c>
      <c r="E29" s="52"/>
      <c r="F29" s="24"/>
      <c r="G29" s="44"/>
      <c r="H29" s="22" t="s">
        <v>483</v>
      </c>
      <c r="I29" s="30" t="str">
        <f>HYPERLINK("https://www.youtube.com/watch?v=N8A0XlyAip0","CHB")</f>
        <v>CHB</v>
      </c>
      <c r="J29" s="24"/>
      <c r="K29" s="44"/>
      <c r="L29" s="22" t="s">
        <v>318</v>
      </c>
      <c r="M29" s="24"/>
      <c r="N29" s="24"/>
      <c r="O29" s="44"/>
      <c r="P29" s="22" t="s">
        <v>437</v>
      </c>
      <c r="Q29" s="52"/>
      <c r="R29" s="24"/>
      <c r="S29" s="44"/>
      <c r="T29" s="22" t="s">
        <v>435</v>
      </c>
      <c r="U29" s="30" t="str">
        <f>HYPERLINK("https://www.youtube.com/watch?v=LNu4iCgWEHs","CHB")</f>
        <v>CHB</v>
      </c>
      <c r="V29" s="24"/>
      <c r="W29" s="44"/>
      <c r="X29" s="22" t="s">
        <v>353</v>
      </c>
      <c r="Y29" s="30" t="str">
        <f>HYPERLINK("https://www.youtube.com/watch?v=RFsRIRN0DF4","CHB")</f>
        <v>CHB</v>
      </c>
      <c r="Z29" s="24"/>
      <c r="AA29" s="44"/>
      <c r="AB29" s="22" t="s">
        <v>442</v>
      </c>
      <c r="AC29" s="30" t="str">
        <f>HYPERLINK("https://www.youtube.com/watch?v=IYu9cdcCv0g","HGB")</f>
        <v>HGB</v>
      </c>
      <c r="AD29" s="30" t="str">
        <f>HYPERLINK("https://www.youtube.com/watch?v=8tPUqe-yiFQ","CHB")</f>
        <v>CHB</v>
      </c>
      <c r="AE29" s="24"/>
    </row>
    <row r="30">
      <c r="A30" s="74" t="s">
        <v>704</v>
      </c>
      <c r="B30" s="18" t="s">
        <v>706</v>
      </c>
      <c r="C30" s="20" t="s">
        <v>707</v>
      </c>
      <c r="D30" s="22" t="s">
        <v>14</v>
      </c>
      <c r="E30" s="24"/>
      <c r="F30" s="24"/>
      <c r="G30" s="44"/>
      <c r="H30" s="22" t="s">
        <v>249</v>
      </c>
      <c r="I30" s="30" t="str">
        <f>HYPERLINK("https://www.youtube.com/watch?v=oR8SSKSzwUI","CHB")</f>
        <v>CHB</v>
      </c>
      <c r="J30" s="24"/>
      <c r="K30" s="44"/>
      <c r="L30" s="22" t="s">
        <v>353</v>
      </c>
      <c r="M30" s="30" t="str">
        <f>HYPERLINK("https://www.youtube.com/watch?v=D5HwNg2xUjw","CHB")</f>
        <v>CHB</v>
      </c>
      <c r="N30" s="24"/>
      <c r="O30" s="44"/>
      <c r="P30" s="22" t="s">
        <v>307</v>
      </c>
      <c r="Q30" s="30" t="str">
        <f>HYPERLINK("https://www.youtube.com/watch?v=pkDD0GjhpC0","CHB")</f>
        <v>CHB</v>
      </c>
      <c r="R30" s="24"/>
      <c r="S30" s="44"/>
      <c r="T30" s="22" t="s">
        <v>354</v>
      </c>
      <c r="U30" s="30" t="str">
        <f>HYPERLINK("https://www.youtube.com/watch?v=FOvmOiybP1o","CHB")</f>
        <v>CHB</v>
      </c>
      <c r="V30" s="24"/>
      <c r="W30" s="44"/>
      <c r="X30" s="22" t="s">
        <v>319</v>
      </c>
      <c r="Y30" s="24"/>
      <c r="Z30" s="24"/>
      <c r="AA30" s="44"/>
      <c r="AB30" s="22" t="s">
        <v>345</v>
      </c>
      <c r="AC30" s="24"/>
      <c r="AD30" s="24"/>
      <c r="AE30" s="24"/>
    </row>
    <row r="31">
      <c r="A31" s="74" t="s">
        <v>715</v>
      </c>
      <c r="B31" s="18" t="s">
        <v>717</v>
      </c>
      <c r="C31" s="20" t="s">
        <v>718</v>
      </c>
      <c r="D31" s="22" t="s">
        <v>14</v>
      </c>
      <c r="E31" s="30" t="str">
        <f>HYPERLINK("https://www.youtube.com/watch?v=o-4pJmvDNos","SUN")</f>
        <v>SUN</v>
      </c>
      <c r="F31" s="24"/>
      <c r="G31" s="44"/>
      <c r="H31" s="22" t="s">
        <v>721</v>
      </c>
      <c r="I31" s="30" t="str">
        <f>HYPERLINK("https://www.youtube.com/watch?v=VsPqhVRvJdM&amp;index=141&amp;list=PLbU6uWaIKemqNvTeRxK-Ay6PRg9iwCKVi&amp;t=0s","HIT")</f>
        <v>HIT</v>
      </c>
      <c r="J31" s="30" t="str">
        <f>HYPERLINK("https://www.twitch.tv/videos/90637506","XEL")</f>
        <v>XEL</v>
      </c>
      <c r="K31" s="50"/>
      <c r="L31" s="22" t="s">
        <v>726</v>
      </c>
      <c r="M31" s="30" t="str">
        <f>HYPERLINK("https://www.youtube.com/watch?v=2Nwy8QvZ9FE","SUN")</f>
        <v>SUN</v>
      </c>
      <c r="N31" s="24"/>
      <c r="O31" s="44"/>
      <c r="P31" s="22"/>
      <c r="Q31" s="24"/>
      <c r="R31" s="24"/>
      <c r="S31" s="44"/>
      <c r="T31" s="22"/>
      <c r="U31" s="24"/>
      <c r="V31" s="24"/>
      <c r="W31" s="44"/>
      <c r="X31" s="22"/>
      <c r="Y31" s="24"/>
      <c r="Z31" s="24"/>
      <c r="AA31" s="44"/>
      <c r="AB31" s="22"/>
      <c r="AC31" s="24"/>
      <c r="AD31" s="24"/>
      <c r="AE31" s="24"/>
    </row>
    <row r="32">
      <c r="A32" s="74" t="s">
        <v>727</v>
      </c>
      <c r="B32" s="18" t="s">
        <v>728</v>
      </c>
      <c r="C32" s="20" t="s">
        <v>729</v>
      </c>
      <c r="D32" s="22" t="s">
        <v>14</v>
      </c>
      <c r="E32" s="30" t="str">
        <f>HYPERLINK("https://www.youtube.com/watch?v=h2nsgXIT2OI","HGB")</f>
        <v>HGB</v>
      </c>
      <c r="F32" s="24"/>
      <c r="G32" s="44"/>
      <c r="H32" s="22" t="s">
        <v>249</v>
      </c>
      <c r="I32" s="30" t="str">
        <f>HYPERLINK("https://www.youtube.com/watch?v=-pFhsn3-Q50","CHB")</f>
        <v>CHB</v>
      </c>
      <c r="J32" s="24"/>
      <c r="K32" s="44"/>
      <c r="L32" s="22" t="s">
        <v>735</v>
      </c>
      <c r="M32" s="30" t="str">
        <f>HYPERLINK("https://www.youtube.com/watch?v=S7QzA-v4ZrI","CHB")</f>
        <v>CHB</v>
      </c>
      <c r="N32" s="24"/>
      <c r="O32" s="44"/>
      <c r="P32" s="22" t="s">
        <v>738</v>
      </c>
      <c r="Q32" s="30" t="str">
        <f>HYPERLINK("https://www.youtube.com/watch?v=RH8wuRj7Iv8","CHB")</f>
        <v>CHB</v>
      </c>
      <c r="R32" s="24"/>
      <c r="S32" s="44"/>
      <c r="T32" s="22" t="s">
        <v>437</v>
      </c>
      <c r="U32" s="24"/>
      <c r="V32" s="24"/>
      <c r="W32" s="44"/>
      <c r="X32" s="22" t="s">
        <v>741</v>
      </c>
      <c r="Y32" s="24"/>
      <c r="Z32" s="24"/>
      <c r="AA32" s="44"/>
      <c r="AB32" s="22" t="s">
        <v>742</v>
      </c>
      <c r="AC32" s="30" t="str">
        <f>HYPERLINK("https://www.youtube.com/watch?v=_C_UeW7dFZg","CHB")</f>
        <v>CHB</v>
      </c>
      <c r="AD32" s="24"/>
      <c r="AE32" s="24"/>
    </row>
    <row r="33">
      <c r="A33" s="74" t="s">
        <v>743</v>
      </c>
      <c r="B33" s="18" t="s">
        <v>744</v>
      </c>
      <c r="C33" s="20" t="s">
        <v>745</v>
      </c>
      <c r="D33" s="22" t="s">
        <v>14</v>
      </c>
      <c r="E33" s="24"/>
      <c r="F33" s="24"/>
      <c r="G33" s="44"/>
      <c r="H33" s="22" t="s">
        <v>335</v>
      </c>
      <c r="I33" s="30" t="str">
        <f>HYPERLINK("https://www.youtube.com/watch?v=suOP0Zs9wwM","CHB")</f>
        <v>CHB</v>
      </c>
      <c r="J33" s="24"/>
      <c r="K33" s="44"/>
      <c r="L33" s="22" t="s">
        <v>353</v>
      </c>
      <c r="M33" s="30" t="str">
        <f>HYPERLINK("https://www.youtube.com/watch?v=jjU2sIfTO5A","SUN")</f>
        <v>SUN</v>
      </c>
      <c r="N33" s="30" t="str">
        <f>HYPERLINK("https://www.youtube.com/watch?v=CKSZ_MiQ59U","CHB")</f>
        <v>CHB</v>
      </c>
      <c r="O33" s="44"/>
      <c r="P33" s="22"/>
      <c r="Q33" s="24"/>
      <c r="R33" s="24"/>
      <c r="S33" s="44"/>
      <c r="T33" s="22"/>
      <c r="U33" s="24"/>
      <c r="V33" s="24"/>
      <c r="W33" s="44"/>
      <c r="X33" s="22"/>
      <c r="Y33" s="24"/>
      <c r="Z33" s="24"/>
      <c r="AA33" s="44"/>
      <c r="AB33" s="22"/>
      <c r="AC33" s="24"/>
      <c r="AD33" s="24"/>
      <c r="AE33" s="24"/>
    </row>
    <row r="34">
      <c r="A34" s="74" t="s">
        <v>753</v>
      </c>
      <c r="B34" s="18" t="s">
        <v>754</v>
      </c>
      <c r="C34" s="20" t="s">
        <v>755</v>
      </c>
      <c r="D34" s="22" t="s">
        <v>14</v>
      </c>
      <c r="E34" s="24"/>
      <c r="F34" s="24"/>
      <c r="G34" s="44"/>
      <c r="H34" s="22" t="s">
        <v>423</v>
      </c>
      <c r="I34" s="30" t="str">
        <f>HYPERLINK("https://www.youtube.com/watch?v=nVvUI_5y4HQ","HGB")</f>
        <v>HGB</v>
      </c>
      <c r="J34" s="30" t="str">
        <f>HYPERLINK("https://www.youtube.com/watch?v=RVRVy8-9UXE","CHB")</f>
        <v>CHB</v>
      </c>
      <c r="K34" s="50"/>
      <c r="L34" s="22" t="s">
        <v>353</v>
      </c>
      <c r="M34" s="30" t="str">
        <f>HYPERLINK("https://www.youtube.com/watch?v=mrynrfdUpfs","CHB")</f>
        <v>CHB</v>
      </c>
      <c r="N34" s="24"/>
      <c r="O34" s="44"/>
      <c r="P34" s="22"/>
      <c r="Q34" s="24"/>
      <c r="R34" s="24"/>
      <c r="S34" s="44"/>
      <c r="T34" s="22"/>
      <c r="U34" s="24"/>
      <c r="V34" s="24"/>
      <c r="W34" s="44"/>
      <c r="X34" s="22"/>
      <c r="Y34" s="24"/>
      <c r="Z34" s="24"/>
      <c r="AA34" s="44"/>
      <c r="AB34" s="22"/>
      <c r="AC34" s="24"/>
      <c r="AD34" s="24"/>
      <c r="AE34" s="24"/>
    </row>
    <row r="35">
      <c r="A35" s="74" t="s">
        <v>763</v>
      </c>
      <c r="B35" s="18" t="s">
        <v>764</v>
      </c>
      <c r="C35" s="20" t="s">
        <v>765</v>
      </c>
      <c r="D35" s="22" t="s">
        <v>14</v>
      </c>
      <c r="E35" s="30" t="str">
        <f>HYPERLINK("https://www.youtube.com/watch?v=s2bGisw9t-g","HGB")</f>
        <v>HGB</v>
      </c>
      <c r="F35" s="30" t="str">
        <f>HYPERLINK("https://www.twitch.tv/videos/126759907","GOL")</f>
        <v>GOL</v>
      </c>
      <c r="G35" s="50"/>
      <c r="H35" s="22" t="s">
        <v>423</v>
      </c>
      <c r="I35" s="30" t="str">
        <f>HYPERLINK("https://www.youtube.com/watch?v=wlHNvJG6KbQ","ESP")</f>
        <v>ESP</v>
      </c>
      <c r="J35" s="30" t="str">
        <f>HYPERLINK("https://www.youtube.com/watch?v=MaYDqAhoHQY","CHB")</f>
        <v>CHB</v>
      </c>
      <c r="K35" s="50"/>
      <c r="L35" s="22" t="s">
        <v>354</v>
      </c>
      <c r="M35" s="30" t="str">
        <f>HYPERLINK("https://www.youtube.com/watch?v=qgSCGScIZ20","CHB")</f>
        <v>CHB</v>
      </c>
      <c r="N35" s="24"/>
      <c r="O35" s="44"/>
      <c r="P35" s="22"/>
      <c r="Q35" s="24"/>
      <c r="R35" s="24"/>
      <c r="S35" s="44"/>
      <c r="T35" s="22"/>
      <c r="U35" s="24"/>
      <c r="V35" s="24"/>
      <c r="W35" s="44"/>
      <c r="X35" s="22"/>
      <c r="Y35" s="24"/>
      <c r="Z35" s="24"/>
      <c r="AA35" s="44"/>
      <c r="AB35" s="22"/>
      <c r="AC35" s="24"/>
      <c r="AD35" s="24"/>
      <c r="AE35" s="24"/>
    </row>
    <row r="36">
      <c r="A36" s="74" t="s">
        <v>775</v>
      </c>
      <c r="B36" s="18" t="s">
        <v>776</v>
      </c>
      <c r="C36" s="20" t="s">
        <v>777</v>
      </c>
      <c r="D36" s="22" t="s">
        <v>14</v>
      </c>
      <c r="E36" s="30" t="str">
        <f>HYPERLINK("https://www.youtube.com/watch?v=YowcV5VqqBI","HGB")</f>
        <v>HGB</v>
      </c>
      <c r="F36" s="24"/>
      <c r="G36" s="44"/>
      <c r="H36" s="22" t="s">
        <v>778</v>
      </c>
      <c r="I36" s="30" t="str">
        <f>HYPERLINK("https://www.youtube.com/watch?v=7LpUK60ExXw","HGB")</f>
        <v>HGB</v>
      </c>
      <c r="J36" s="52"/>
      <c r="K36" s="50"/>
      <c r="L36" s="22" t="s">
        <v>783</v>
      </c>
      <c r="M36" s="24"/>
      <c r="N36" s="24"/>
      <c r="O36" s="44"/>
      <c r="P36" s="22" t="s">
        <v>562</v>
      </c>
      <c r="Q36" s="24"/>
      <c r="R36" s="24"/>
      <c r="S36" s="44"/>
      <c r="T36" s="22" t="s">
        <v>319</v>
      </c>
      <c r="U36" s="24"/>
      <c r="V36" s="24"/>
      <c r="W36" s="44"/>
      <c r="X36" s="22" t="s">
        <v>575</v>
      </c>
      <c r="Y36" s="30" t="str">
        <f>HYPERLINK("https://www.youtube.com/watch?v=CUU98zX-x5w&amp;index=112&amp;list=PLbU6uWaIKemqNvTeRxK-Ay6PRg9iwCKVi&amp;t=0s","HIT")</f>
        <v>HIT</v>
      </c>
      <c r="Z36" s="30" t="str">
        <f>HYPERLINK("https://www.youtube.com/watch?v=pPIsHVblFcw","ABA")</f>
        <v>ABA</v>
      </c>
      <c r="AA36" s="50"/>
      <c r="AB36" s="22"/>
      <c r="AC36" s="24"/>
      <c r="AD36" s="24"/>
      <c r="AE36" s="24"/>
    </row>
    <row r="37">
      <c r="A37" s="74" t="s">
        <v>789</v>
      </c>
      <c r="B37" s="18" t="s">
        <v>790</v>
      </c>
      <c r="C37" s="20" t="s">
        <v>791</v>
      </c>
      <c r="D37" s="22" t="s">
        <v>14</v>
      </c>
      <c r="E37" s="24"/>
      <c r="F37" s="24"/>
      <c r="G37" s="44"/>
      <c r="H37" s="22" t="s">
        <v>494</v>
      </c>
      <c r="I37" s="24"/>
      <c r="J37" s="24"/>
      <c r="K37" s="44"/>
      <c r="L37" s="22" t="s">
        <v>437</v>
      </c>
      <c r="M37" s="24"/>
      <c r="N37" s="24"/>
      <c r="O37" s="44"/>
      <c r="P37" s="22" t="s">
        <v>318</v>
      </c>
      <c r="Q37" s="24"/>
      <c r="R37" s="24"/>
      <c r="S37" s="44"/>
      <c r="T37" s="22" t="s">
        <v>319</v>
      </c>
      <c r="U37" s="24"/>
      <c r="V37" s="24"/>
      <c r="W37" s="44"/>
      <c r="X37" s="22" t="s">
        <v>345</v>
      </c>
      <c r="Y37" s="24"/>
      <c r="Z37" s="24"/>
      <c r="AA37" s="44"/>
      <c r="AB37" s="22" t="s">
        <v>742</v>
      </c>
      <c r="AC37" s="30" t="str">
        <f>HYPERLINK("https://www.youtube.com/watch?v=-xpAyZ-LlYs","MOL")</f>
        <v>MOL</v>
      </c>
      <c r="AD37" s="30" t="str">
        <f>HYPERLINK("https://www.youtube.com/watch?v=HZj0lS0HZrA&amp;index=239&amp;t=0s&amp;list=PLbU6uWaIKemqNvTeRxK-Ay6PRg9iwCKVi","HIT")</f>
        <v>HIT</v>
      </c>
      <c r="AE37" s="52"/>
    </row>
    <row r="38">
      <c r="A38" s="74" t="s">
        <v>798</v>
      </c>
      <c r="B38" s="18" t="s">
        <v>799</v>
      </c>
      <c r="C38" s="20" t="s">
        <v>801</v>
      </c>
      <c r="D38" s="22" t="s">
        <v>14</v>
      </c>
      <c r="E38" s="30" t="str">
        <f>HYPERLINK("https://www.youtube.com/watch?v=Oew_mBZbBco","HGB")</f>
        <v>HGB</v>
      </c>
      <c r="F38" s="30" t="str">
        <f>HYPERLINK("https://www.youtube.com/watch?v=N2Kiy93teaQ","SUN")</f>
        <v>SUN</v>
      </c>
      <c r="G38" s="44"/>
      <c r="H38" s="22" t="s">
        <v>721</v>
      </c>
      <c r="I38" s="30" t="str">
        <f>HYPERLINK("https://www.youtube.com/watch?v=n5fsoib-x6A","CHB")</f>
        <v>CHB</v>
      </c>
      <c r="J38" s="24"/>
      <c r="K38" s="44"/>
      <c r="L38" s="22" t="s">
        <v>809</v>
      </c>
      <c r="M38" s="30" t="str">
        <f>HYPERLINK("https://www.youtube.com/watch?v=YAo_X9koNZU","CHB")</f>
        <v>CHB</v>
      </c>
      <c r="N38" s="24"/>
      <c r="O38" s="44"/>
      <c r="P38" s="22" t="s">
        <v>810</v>
      </c>
      <c r="Q38" s="30" t="str">
        <f>HYPERLINK("https://www.youtube.com/watch?v=wXOAr-QRsfw","CHB")</f>
        <v>CHB</v>
      </c>
      <c r="R38" s="24"/>
      <c r="S38" s="44"/>
      <c r="T38" s="22" t="s">
        <v>811</v>
      </c>
      <c r="U38" s="30" t="str">
        <f>HYPERLINK("https://www.youtube.com/watch?v=uuAh80-z1PM","CHB")</f>
        <v>CHB</v>
      </c>
      <c r="V38" s="24"/>
      <c r="W38" s="44"/>
      <c r="X38" s="22" t="s">
        <v>812</v>
      </c>
      <c r="Y38" s="30" t="str">
        <f>HYPERLINK("https://www.youtube.com/watch?v=P-5_bR0sjPE","CHB")</f>
        <v>CHB</v>
      </c>
      <c r="Z38" s="24"/>
      <c r="AA38" s="44"/>
      <c r="AB38" s="22" t="s">
        <v>815</v>
      </c>
      <c r="AC38" s="30" t="str">
        <f>HYPERLINK("https://www.youtube.com/watch?v=7KJbM80inAc","CHB")</f>
        <v>CHB</v>
      </c>
      <c r="AD38" s="24"/>
      <c r="AE38" s="24"/>
    </row>
    <row r="39">
      <c r="A39" s="74" t="s">
        <v>816</v>
      </c>
      <c r="B39" s="18" t="s">
        <v>817</v>
      </c>
      <c r="C39" s="20" t="s">
        <v>818</v>
      </c>
      <c r="D39" s="22" t="s">
        <v>14</v>
      </c>
      <c r="E39" s="30" t="str">
        <f>HYPERLINK("https://www.youtube.com/watch?v=AGS2xLBjbLQ","HGB")</f>
        <v>HGB</v>
      </c>
      <c r="F39" s="30" t="str">
        <f>HYPERLINK("https://www.youtube.com/watch?v=Iu4ubiWbJZA","SUN")</f>
        <v>SUN</v>
      </c>
      <c r="G39" s="71" t="str">
        <f>HYPERLINK("https://www.youtube.com/watch?v=e3jGwGo2qcs","CHB")</f>
        <v>CHB</v>
      </c>
      <c r="H39" s="22" t="s">
        <v>335</v>
      </c>
      <c r="I39" s="30" t="str">
        <f>HYPERLINK("https://www.youtube.com/watch?v=4-jATz63u9E","SUN")</f>
        <v>SUN</v>
      </c>
      <c r="J39" s="30" t="str">
        <f>HYPERLINK("https://www.youtube.com/watch?v=MlPDXQB_rek","CHB")</f>
        <v>CHB</v>
      </c>
      <c r="K39" s="44"/>
      <c r="L39" s="22"/>
      <c r="M39" s="24"/>
      <c r="N39" s="24"/>
      <c r="O39" s="44"/>
      <c r="P39" s="22"/>
      <c r="Q39" s="24"/>
      <c r="R39" s="24"/>
      <c r="S39" s="44"/>
      <c r="T39" s="22"/>
      <c r="U39" s="24"/>
      <c r="V39" s="24"/>
      <c r="W39" s="44"/>
      <c r="X39" s="22"/>
      <c r="Y39" s="24"/>
      <c r="Z39" s="24"/>
      <c r="AA39" s="44"/>
      <c r="AB39" s="22"/>
      <c r="AC39" s="24"/>
      <c r="AD39" s="24"/>
      <c r="AE39" s="24"/>
    </row>
    <row r="40">
      <c r="A40" s="74" t="s">
        <v>828</v>
      </c>
      <c r="B40" s="18" t="s">
        <v>829</v>
      </c>
      <c r="C40" s="20" t="s">
        <v>830</v>
      </c>
      <c r="D40" s="22" t="s">
        <v>14</v>
      </c>
      <c r="E40" s="30" t="str">
        <f>HYPERLINK("https://www.youtube.com/watch?v=u8kbJ1Z2t9I","CHB")</f>
        <v>CHB</v>
      </c>
      <c r="F40" s="24"/>
      <c r="G40" s="44"/>
      <c r="H40" s="22" t="s">
        <v>249</v>
      </c>
      <c r="I40" s="30" t="str">
        <f>HYPERLINK("https://www.youtube.com/watch?v=v3wsrpby9Rk","CHB")</f>
        <v>CHB</v>
      </c>
      <c r="J40" s="24"/>
      <c r="K40" s="44"/>
      <c r="L40" s="22" t="s">
        <v>319</v>
      </c>
      <c r="M40" s="24"/>
      <c r="N40" s="24"/>
      <c r="O40" s="44"/>
      <c r="P40" s="22" t="s">
        <v>345</v>
      </c>
      <c r="Q40" s="24"/>
      <c r="R40" s="24"/>
      <c r="S40" s="44"/>
      <c r="T40" s="22" t="s">
        <v>318</v>
      </c>
      <c r="U40" s="24"/>
      <c r="V40" s="24"/>
      <c r="W40" s="44"/>
      <c r="X40" s="22" t="s">
        <v>354</v>
      </c>
      <c r="Y40" s="30" t="str">
        <f>HYPERLINK("https://www.youtube.com/watch?v=15QXEOdLjIA","CHB")</f>
        <v>CHB</v>
      </c>
      <c r="Z40" s="24"/>
      <c r="AA40" s="44"/>
      <c r="AB40" s="22"/>
      <c r="AC40" s="24"/>
      <c r="AD40" s="24"/>
      <c r="AE40" s="24"/>
    </row>
    <row r="41">
      <c r="A41" s="74" t="s">
        <v>836</v>
      </c>
      <c r="B41" s="18" t="s">
        <v>837</v>
      </c>
      <c r="C41" s="20" t="s">
        <v>838</v>
      </c>
      <c r="D41" s="22" t="s">
        <v>14</v>
      </c>
      <c r="E41" s="30" t="str">
        <f>HYPERLINK("https://www.youtube.com/watch?v=SPdYk-ubpM4","CHB")</f>
        <v>CHB</v>
      </c>
      <c r="F41" s="24"/>
      <c r="G41" s="44"/>
      <c r="H41" s="22" t="s">
        <v>335</v>
      </c>
      <c r="I41" s="30" t="str">
        <f>HYPERLINK("https://www.youtube.com/watch?v=vWC0w3t4qS4","CHB")</f>
        <v>CHB</v>
      </c>
      <c r="J41" s="24"/>
      <c r="K41" s="44"/>
      <c r="L41" s="22" t="s">
        <v>345</v>
      </c>
      <c r="M41" s="30" t="str">
        <f>HYPERLINK("https://www.youtube.com/watch?v=6x2HqAX5AGo","CHB")</f>
        <v>CHB</v>
      </c>
      <c r="N41" s="24"/>
      <c r="O41" s="44"/>
      <c r="P41" s="22"/>
      <c r="Q41" s="24"/>
      <c r="R41" s="24"/>
      <c r="S41" s="44"/>
      <c r="T41" s="22"/>
      <c r="U41" s="24"/>
      <c r="V41" s="24"/>
      <c r="W41" s="44"/>
      <c r="X41" s="22"/>
      <c r="Y41" s="24"/>
      <c r="Z41" s="24"/>
      <c r="AA41" s="44"/>
      <c r="AB41" s="22"/>
      <c r="AC41" s="24"/>
      <c r="AD41" s="24"/>
      <c r="AE41" s="24"/>
    </row>
    <row r="42">
      <c r="A42" s="74" t="s">
        <v>841</v>
      </c>
      <c r="B42" s="18" t="s">
        <v>842</v>
      </c>
      <c r="C42" s="20" t="s">
        <v>843</v>
      </c>
      <c r="D42" s="22" t="s">
        <v>14</v>
      </c>
      <c r="E42" s="24"/>
      <c r="F42" s="24"/>
      <c r="G42" s="44"/>
      <c r="H42" s="22" t="s">
        <v>844</v>
      </c>
      <c r="I42" s="30" t="str">
        <f>HYPERLINK("https://www.youtube.com/watch?v=XlJ6ouJ0jsk","HGB")</f>
        <v>HGB</v>
      </c>
      <c r="J42" s="30" t="str">
        <f>HYPERLINK("https://www.youtube.com/watch?v=P9Ay47oCm_w","CHB")</f>
        <v>CHB</v>
      </c>
      <c r="K42" s="50"/>
      <c r="L42" s="22" t="s">
        <v>783</v>
      </c>
      <c r="M42" s="30" t="str">
        <f>HYPERLINK("https://www.youtube.com/watch?v=LrQJN7k3VTo","CHB")</f>
        <v>CHB</v>
      </c>
      <c r="N42" s="24"/>
      <c r="O42" s="44"/>
      <c r="P42" s="22" t="s">
        <v>353</v>
      </c>
      <c r="Q42" s="30" t="str">
        <f>HYPERLINK("https://www.youtube.com/watch?v=A3rsrdnEqoM","CHB")</f>
        <v>CHB</v>
      </c>
      <c r="R42" s="24"/>
      <c r="S42" s="44"/>
      <c r="T42" s="22" t="s">
        <v>319</v>
      </c>
      <c r="U42" s="24"/>
      <c r="V42" s="24"/>
      <c r="W42" s="44"/>
      <c r="X42" s="22"/>
      <c r="Y42" s="24"/>
      <c r="Z42" s="24"/>
      <c r="AA42" s="44"/>
      <c r="AB42" s="22"/>
      <c r="AC42" s="24"/>
      <c r="AD42" s="24"/>
      <c r="AE42" s="24"/>
    </row>
    <row r="43">
      <c r="A43" s="74" t="s">
        <v>856</v>
      </c>
      <c r="B43" s="18" t="s">
        <v>857</v>
      </c>
      <c r="C43" s="20" t="s">
        <v>858</v>
      </c>
      <c r="D43" s="22" t="s">
        <v>14</v>
      </c>
      <c r="E43" s="24"/>
      <c r="F43" s="24"/>
      <c r="G43" s="44"/>
      <c r="H43" s="22" t="s">
        <v>423</v>
      </c>
      <c r="I43" s="30" t="str">
        <f>HYPERLINK("https://www.youtube.com/playlist?list=PLbVGARhZL4D1Fo-xU8qJSC8cVNGL2l85v","Playlist")</f>
        <v>Playlist</v>
      </c>
      <c r="K43" s="50"/>
      <c r="L43" s="22" t="s">
        <v>345</v>
      </c>
      <c r="M43" s="30" t="str">
        <f>HYPERLINK("https://www.youtube.com/watch?v=amsBTz5dpfk","CHB")</f>
        <v>CHB</v>
      </c>
      <c r="N43" s="24"/>
      <c r="O43" s="44"/>
      <c r="P43" s="22"/>
      <c r="Q43" s="24"/>
      <c r="R43" s="24"/>
      <c r="S43" s="44"/>
      <c r="T43" s="22"/>
      <c r="U43" s="24"/>
      <c r="V43" s="24"/>
      <c r="W43" s="44"/>
      <c r="X43" s="22"/>
      <c r="Y43" s="24"/>
      <c r="Z43" s="24"/>
      <c r="AA43" s="44"/>
      <c r="AB43" s="22"/>
      <c r="AC43" s="24"/>
      <c r="AD43" s="24"/>
      <c r="AE43" s="24"/>
    </row>
    <row r="44">
      <c r="A44" s="74" t="s">
        <v>862</v>
      </c>
      <c r="B44" s="18" t="s">
        <v>863</v>
      </c>
      <c r="C44" s="20" t="s">
        <v>864</v>
      </c>
      <c r="D44" s="22" t="s">
        <v>14</v>
      </c>
      <c r="E44" s="30" t="str">
        <f>HYPERLINK("https://www.youtube.com/watch?v=NDP6Bqo_pHs","CHB")</f>
        <v>CHB</v>
      </c>
      <c r="F44" s="24"/>
      <c r="G44" s="44"/>
      <c r="H44" s="22" t="s">
        <v>870</v>
      </c>
      <c r="I44" s="30" t="str">
        <f>HYPERLINK("https://www.youtube.com/watch?v=R8tU94Kw11o","HGB")</f>
        <v>HGB</v>
      </c>
      <c r="J44" s="30" t="str">
        <f>HYPERLINK("https://www.youtube.com/watch?v=dOYaxT-D9D4","CHB")</f>
        <v>CHB</v>
      </c>
      <c r="K44" s="50"/>
      <c r="L44" s="22" t="s">
        <v>873</v>
      </c>
      <c r="M44" s="30" t="str">
        <f>HYPERLINK("https://www.youtube.com/watch?v=NDP6Bqo_pHs","CHB")</f>
        <v>CHB</v>
      </c>
      <c r="N44" s="24"/>
      <c r="O44" s="44"/>
      <c r="P44" s="22" t="s">
        <v>319</v>
      </c>
      <c r="Q44" s="24"/>
      <c r="R44" s="24"/>
      <c r="S44" s="44"/>
      <c r="T44" s="22" t="s">
        <v>452</v>
      </c>
      <c r="U44" s="24"/>
      <c r="V44" s="24"/>
      <c r="W44" s="44"/>
      <c r="X44" s="22"/>
      <c r="Y44" s="24"/>
      <c r="Z44" s="24"/>
      <c r="AA44" s="44"/>
      <c r="AB44" s="22"/>
      <c r="AC44" s="24"/>
      <c r="AD44" s="24"/>
      <c r="AE44" s="24"/>
    </row>
    <row r="45">
      <c r="A45" s="74" t="s">
        <v>876</v>
      </c>
      <c r="B45" s="18" t="s">
        <v>877</v>
      </c>
      <c r="C45" s="20" t="s">
        <v>878</v>
      </c>
      <c r="D45" s="22" t="s">
        <v>14</v>
      </c>
      <c r="E45" s="24"/>
      <c r="F45" s="24"/>
      <c r="G45" s="44"/>
      <c r="H45" s="22" t="s">
        <v>721</v>
      </c>
      <c r="I45" s="30" t="str">
        <f>HYPERLINK("https://www.youtube.com/watch?v=HIbE9FzYqYY","CHB")</f>
        <v>CHB</v>
      </c>
      <c r="J45" s="24"/>
      <c r="K45" s="44"/>
      <c r="L45" s="22" t="s">
        <v>883</v>
      </c>
      <c r="M45" s="30" t="str">
        <f>HYPERLINK("https://www.youtube.com/watch?v=g89Wf1zTTWw","CHB")</f>
        <v>CHB</v>
      </c>
      <c r="N45" s="24"/>
      <c r="O45" s="44"/>
      <c r="P45" s="22" t="s">
        <v>354</v>
      </c>
      <c r="Q45" s="30" t="str">
        <f>HYPERLINK("https://www.youtube.com/watch?v=qlJ4VSeOgvI","CHB")</f>
        <v>CHB</v>
      </c>
      <c r="R45" s="24"/>
      <c r="S45" s="44"/>
      <c r="T45" s="22"/>
      <c r="U45" s="24"/>
      <c r="V45" s="24"/>
      <c r="W45" s="44"/>
      <c r="X45" s="22"/>
      <c r="Y45" s="24"/>
      <c r="Z45" s="24"/>
      <c r="AA45" s="44"/>
      <c r="AB45" s="22"/>
      <c r="AC45" s="24"/>
      <c r="AD45" s="24"/>
      <c r="AE45" s="24"/>
    </row>
    <row r="46">
      <c r="A46" s="74" t="s">
        <v>887</v>
      </c>
      <c r="B46" s="18" t="s">
        <v>888</v>
      </c>
      <c r="C46" s="20" t="s">
        <v>889</v>
      </c>
      <c r="D46" s="22" t="s">
        <v>14</v>
      </c>
      <c r="E46" s="30" t="str">
        <f>HYPERLINK("https://www.youtube.com/watch?v=dz_4jxTqNxE","CHB")</f>
        <v>CHB</v>
      </c>
      <c r="F46" s="24"/>
      <c r="G46" s="44"/>
      <c r="H46" s="22" t="s">
        <v>145</v>
      </c>
      <c r="I46" s="30" t="str">
        <f>HYPERLINK("https://youtu.be/dz_4jxTqNxE?t=29","CHB")</f>
        <v>CHB</v>
      </c>
      <c r="J46" s="24"/>
      <c r="K46" s="44"/>
      <c r="L46" s="22"/>
      <c r="M46" s="24"/>
      <c r="N46" s="24"/>
      <c r="O46" s="44"/>
      <c r="P46" s="22"/>
      <c r="Q46" s="24"/>
      <c r="R46" s="24"/>
      <c r="S46" s="44"/>
      <c r="T46" s="22"/>
      <c r="U46" s="24"/>
      <c r="V46" s="24"/>
      <c r="W46" s="44"/>
      <c r="X46" s="22"/>
      <c r="Y46" s="24"/>
      <c r="Z46" s="24"/>
      <c r="AA46" s="44"/>
      <c r="AB46" s="22"/>
      <c r="AC46" s="24"/>
      <c r="AD46" s="24"/>
      <c r="AE46" s="24"/>
    </row>
    <row r="47">
      <c r="A47" s="74" t="s">
        <v>894</v>
      </c>
      <c r="B47" s="18" t="s">
        <v>895</v>
      </c>
      <c r="C47" s="20" t="s">
        <v>896</v>
      </c>
      <c r="D47" s="22" t="s">
        <v>14</v>
      </c>
      <c r="E47" s="24"/>
      <c r="F47" s="24"/>
      <c r="G47" s="44"/>
      <c r="H47" s="22" t="s">
        <v>494</v>
      </c>
      <c r="I47" s="30" t="str">
        <f>HYPERLINK("https://www.youtube.com/watch?v=GHq8DeQMFcI","CHB")</f>
        <v>CHB</v>
      </c>
      <c r="J47" s="24"/>
      <c r="K47" s="44"/>
      <c r="L47" s="22" t="s">
        <v>319</v>
      </c>
      <c r="M47" s="24"/>
      <c r="N47" s="24"/>
      <c r="O47" s="44"/>
      <c r="P47" s="22" t="s">
        <v>318</v>
      </c>
      <c r="Q47" s="24"/>
      <c r="R47" s="24"/>
      <c r="S47" s="44"/>
      <c r="T47" s="22" t="s">
        <v>491</v>
      </c>
      <c r="U47" s="30" t="str">
        <f>HYPERLINK("https://www.youtube.com/watch?v=6rjY2uAp4PQ","MOL")</f>
        <v>MOL</v>
      </c>
      <c r="V47" s="30" t="str">
        <f>HYPERLINK("https://www.youtube.com/watch?v=q1MFkjyjc2o","CHB")</f>
        <v>CHB</v>
      </c>
      <c r="W47" s="50"/>
      <c r="X47" s="22" t="s">
        <v>904</v>
      </c>
      <c r="Y47" s="30" t="str">
        <f>HYPERLINK("https://www.youtube.com/watch?v=uibZY-18W3w","CHB")</f>
        <v>CHB</v>
      </c>
      <c r="Z47" s="24"/>
      <c r="AA47" s="44"/>
      <c r="AB47" s="22" t="s">
        <v>442</v>
      </c>
      <c r="AC47" s="30" t="str">
        <f>HYPERLINK("https://www.youtube.com/watch?v=2nZ2eh5NJ8A","CHB")</f>
        <v>CHB</v>
      </c>
      <c r="AD47" s="24"/>
      <c r="AE47" s="24"/>
    </row>
    <row r="48">
      <c r="A48" s="74" t="s">
        <v>909</v>
      </c>
      <c r="B48" s="18" t="s">
        <v>910</v>
      </c>
      <c r="C48" s="20" t="s">
        <v>911</v>
      </c>
      <c r="D48" s="22" t="s">
        <v>14</v>
      </c>
      <c r="E48" s="30" t="str">
        <f>HYPERLINK("https://www.youtube.com/watch?v=N8l9um_WQ1s","CHB")</f>
        <v>CHB</v>
      </c>
      <c r="F48" s="24"/>
      <c r="G48" s="44"/>
      <c r="H48" s="22" t="s">
        <v>145</v>
      </c>
      <c r="I48" s="30" t="str">
        <f>HYPERLINK("https://www.youtube.com/watch?v=UesUo7avRSs","CHB")</f>
        <v>CHB</v>
      </c>
      <c r="J48" s="24"/>
      <c r="K48" s="44"/>
      <c r="L48" s="22"/>
      <c r="M48" s="24"/>
      <c r="N48" s="24"/>
      <c r="O48" s="44"/>
      <c r="P48" s="22"/>
      <c r="Q48" s="24"/>
      <c r="R48" s="24"/>
      <c r="S48" s="44"/>
      <c r="T48" s="22"/>
      <c r="U48" s="24"/>
      <c r="V48" s="24"/>
      <c r="W48" s="44"/>
      <c r="X48" s="22"/>
      <c r="Y48" s="24"/>
      <c r="Z48" s="24"/>
      <c r="AA48" s="44"/>
      <c r="AB48" s="22"/>
      <c r="AC48" s="24"/>
      <c r="AD48" s="24"/>
      <c r="AE48" s="24"/>
    </row>
    <row r="49">
      <c r="A49" s="74" t="s">
        <v>919</v>
      </c>
      <c r="B49" s="18" t="s">
        <v>920</v>
      </c>
      <c r="C49" s="20" t="s">
        <v>921</v>
      </c>
      <c r="D49" s="22" t="s">
        <v>14</v>
      </c>
      <c r="E49" s="24"/>
      <c r="F49" s="24"/>
      <c r="G49" s="44"/>
      <c r="H49" s="22" t="s">
        <v>423</v>
      </c>
      <c r="I49" s="30" t="str">
        <f>HYPERLINK("https://www.youtube.com/watch?v=a23qAQB6-To&amp;index=142&amp;list=PLbU6uWaIKemqNvTeRxK-Ay6PRg9iwCKVi&amp;t=0s","HIT")</f>
        <v>HIT</v>
      </c>
      <c r="J49" s="30" t="str">
        <f>HYPERLINK("https://www.youtube.com/watch?v=3XoyQvFH2N4","CHB")</f>
        <v>CHB</v>
      </c>
      <c r="K49" s="44"/>
      <c r="L49" s="22" t="s">
        <v>353</v>
      </c>
      <c r="M49" s="30" t="str">
        <f>HYPERLINK("https://www.youtube.com/watch?v=6XhbbW6tumI","CHB")</f>
        <v>CHB</v>
      </c>
      <c r="N49" s="24"/>
      <c r="O49" s="44"/>
      <c r="P49" s="22"/>
      <c r="Q49" s="24"/>
      <c r="R49" s="24"/>
      <c r="S49" s="44"/>
      <c r="T49" s="22"/>
      <c r="U49" s="24"/>
      <c r="V49" s="24"/>
      <c r="W49" s="44"/>
      <c r="X49" s="22"/>
      <c r="Y49" s="24"/>
      <c r="Z49" s="24"/>
      <c r="AA49" s="44"/>
      <c r="AB49" s="22"/>
      <c r="AC49" s="24"/>
      <c r="AD49" s="24"/>
      <c r="AE49" s="24"/>
    </row>
    <row r="50">
      <c r="A50" s="74" t="s">
        <v>926</v>
      </c>
      <c r="B50" s="18" t="s">
        <v>927</v>
      </c>
      <c r="C50" s="20" t="s">
        <v>929</v>
      </c>
      <c r="D50" s="22" t="s">
        <v>14</v>
      </c>
      <c r="E50" s="24"/>
      <c r="F50" s="24"/>
      <c r="G50" s="44"/>
      <c r="H50" s="22" t="s">
        <v>778</v>
      </c>
      <c r="I50" s="30" t="str">
        <f>HYPERLINK("https://www.youtube.com/watch?v=3lrRfvjlmFQ","CHB")</f>
        <v>CHB</v>
      </c>
      <c r="J50" s="24"/>
      <c r="K50" s="44"/>
      <c r="L50" s="22" t="s">
        <v>562</v>
      </c>
      <c r="M50" s="30" t="str">
        <f>HYPERLINK("https://www.youtube.com/watch?v=zRKBYTdNiKg","CHB")</f>
        <v>CHB</v>
      </c>
      <c r="N50" s="24"/>
      <c r="O50" s="44"/>
      <c r="P50" s="22" t="s">
        <v>935</v>
      </c>
      <c r="Q50" s="30" t="str">
        <f>HYPERLINK("https://www.youtube.com/watch?v=ZRowBtmsQSI","CHB")</f>
        <v>CHB</v>
      </c>
      <c r="R50" s="24"/>
      <c r="S50" s="44"/>
      <c r="T50" s="22" t="s">
        <v>319</v>
      </c>
      <c r="U50" s="24"/>
      <c r="V50" s="24"/>
      <c r="W50" s="44"/>
      <c r="X50" s="22" t="s">
        <v>345</v>
      </c>
      <c r="Y50" s="24"/>
      <c r="Z50" s="24"/>
      <c r="AA50" s="44"/>
      <c r="AB50" s="22" t="s">
        <v>318</v>
      </c>
      <c r="AC50" s="24"/>
      <c r="AD50" s="24"/>
      <c r="AE50" s="24"/>
    </row>
    <row r="51">
      <c r="A51" s="74" t="s">
        <v>938</v>
      </c>
      <c r="B51" s="18" t="s">
        <v>939</v>
      </c>
      <c r="C51" s="20" t="s">
        <v>940</v>
      </c>
      <c r="D51" s="22" t="s">
        <v>14</v>
      </c>
      <c r="E51" s="30" t="str">
        <f>HYPERLINK("https://www.youtube.com/watch?v=vPjn_qoMnzc","HGB")</f>
        <v>HGB</v>
      </c>
      <c r="F51" s="24"/>
      <c r="G51" s="44"/>
      <c r="H51" s="22" t="s">
        <v>458</v>
      </c>
      <c r="I51" s="24"/>
      <c r="J51" s="24"/>
      <c r="K51" s="44"/>
      <c r="L51" s="22" t="s">
        <v>319</v>
      </c>
      <c r="M51" s="24"/>
      <c r="N51" s="24"/>
      <c r="O51" s="44"/>
      <c r="P51" s="22" t="s">
        <v>307</v>
      </c>
      <c r="Q51" s="24"/>
      <c r="R51" s="24"/>
      <c r="S51" s="44"/>
      <c r="T51" s="22" t="s">
        <v>442</v>
      </c>
      <c r="U51" s="30" t="str">
        <f>HYPERLINK("https://www.youtube.com/watch?v=AtnOHgfYGWg","CHB")</f>
        <v>CHB</v>
      </c>
      <c r="V51" s="24"/>
      <c r="W51" s="44"/>
      <c r="X51" s="22"/>
      <c r="Y51" s="24"/>
      <c r="Z51" s="24"/>
      <c r="AA51" s="44"/>
      <c r="AB51" s="22"/>
      <c r="AC51" s="24"/>
      <c r="AD51" s="24"/>
      <c r="AE51" s="24"/>
    </row>
    <row r="52">
      <c r="A52" s="74" t="s">
        <v>952</v>
      </c>
      <c r="B52" s="18" t="s">
        <v>953</v>
      </c>
      <c r="C52" s="20" t="s">
        <v>954</v>
      </c>
      <c r="D52" s="22" t="s">
        <v>14</v>
      </c>
      <c r="E52" s="30" t="str">
        <f>HYPERLINK("https://www.youtube.com/watch?v=IqMkDp4TRbw","HGB")</f>
        <v>HGB</v>
      </c>
      <c r="F52" s="24"/>
      <c r="G52" s="44"/>
      <c r="H52" s="22" t="s">
        <v>957</v>
      </c>
      <c r="I52" s="24"/>
      <c r="J52" s="24"/>
      <c r="K52" s="44"/>
      <c r="L52" s="22" t="s">
        <v>958</v>
      </c>
      <c r="M52" s="30" t="str">
        <f>HYPERLINK("https://www.youtube.com/watch?v=-jJLvBq-vL8","CHB")</f>
        <v>CHB</v>
      </c>
      <c r="N52" s="24"/>
      <c r="O52" s="44"/>
      <c r="P52" s="22" t="s">
        <v>961</v>
      </c>
      <c r="Q52" s="30" t="str">
        <f>HYPERLINK("https://www.youtube.com/watch?v=2N76T2403s0","CHB")</f>
        <v>CHB</v>
      </c>
      <c r="R52" s="24"/>
      <c r="S52" s="44"/>
      <c r="T52" s="22" t="s">
        <v>738</v>
      </c>
      <c r="U52" s="30" t="str">
        <f>HYPERLINK("https://www.youtube.com/watch?v=m_FVPjf6EHo","CHB")</f>
        <v>CHB</v>
      </c>
      <c r="V52" s="24"/>
      <c r="W52" s="44"/>
      <c r="X52" s="22" t="s">
        <v>319</v>
      </c>
      <c r="Y52" s="24"/>
      <c r="Z52" s="24"/>
      <c r="AA52" s="44"/>
      <c r="AB52" s="22" t="s">
        <v>345</v>
      </c>
      <c r="AC52" s="24"/>
      <c r="AD52" s="24"/>
      <c r="AE52" s="24"/>
    </row>
    <row r="53">
      <c r="A53" s="74" t="s">
        <v>965</v>
      </c>
      <c r="B53" s="18" t="s">
        <v>966</v>
      </c>
      <c r="C53" s="20" t="s">
        <v>967</v>
      </c>
      <c r="D53" s="22" t="s">
        <v>14</v>
      </c>
      <c r="E53" s="24"/>
      <c r="F53" s="24"/>
      <c r="G53" s="44"/>
      <c r="H53" s="22" t="s">
        <v>335</v>
      </c>
      <c r="I53" s="30" t="str">
        <f>HYPERLINK("https://www.youtube.com/watch?v=FlYsdB8jWgg","HGB")</f>
        <v>HGB</v>
      </c>
      <c r="J53" s="30" t="str">
        <f>HYPERLINK("https://www.youtube.com/watch?v=2mTO6o9ruLc","CHB")</f>
        <v>CHB</v>
      </c>
      <c r="K53" s="50"/>
      <c r="L53" s="22" t="s">
        <v>861</v>
      </c>
      <c r="M53" s="30" t="str">
        <f>HYPERLINK("https://www.youtube.com/watch?v=I0y6euvYB8k","CHB")</f>
        <v>CHB</v>
      </c>
      <c r="N53" s="24"/>
      <c r="O53" s="44"/>
      <c r="P53" s="22" t="s">
        <v>354</v>
      </c>
      <c r="Q53" s="24"/>
      <c r="R53" s="24"/>
      <c r="S53" s="44"/>
      <c r="T53" s="22" t="s">
        <v>487</v>
      </c>
      <c r="U53" s="30" t="str">
        <f>HYPERLINK("https://www.youtube.com/watch?v=z9y4u5J_zK4","CHB")</f>
        <v>CHB</v>
      </c>
      <c r="V53" s="24"/>
      <c r="W53" s="44"/>
      <c r="X53" s="22" t="s">
        <v>437</v>
      </c>
      <c r="Y53" s="24"/>
      <c r="Z53" s="24"/>
      <c r="AA53" s="44"/>
      <c r="AB53" s="22" t="s">
        <v>353</v>
      </c>
      <c r="AC53" s="24"/>
      <c r="AD53" s="24"/>
      <c r="AE53" s="24"/>
    </row>
    <row r="54">
      <c r="A54" s="74" t="s">
        <v>976</v>
      </c>
      <c r="B54" s="18" t="s">
        <v>977</v>
      </c>
      <c r="C54" s="20" t="s">
        <v>978</v>
      </c>
      <c r="D54" s="22" t="s">
        <v>14</v>
      </c>
      <c r="E54" s="30" t="str">
        <f>HYPERLINK("https://www.youtube.com/watch?v=CWt4oSLRf38","CHB")</f>
        <v>CHB</v>
      </c>
      <c r="F54" s="24"/>
      <c r="G54" s="44"/>
      <c r="H54" s="22" t="s">
        <v>249</v>
      </c>
      <c r="I54" s="30" t="str">
        <f>HYPERLINK("https://www.youtube.com/watch?v=q4K9l8Mw9SE","HGB")</f>
        <v>HGB</v>
      </c>
      <c r="J54" s="30" t="str">
        <f>HYPERLINK("https://www.youtube.com/watch?v=ilGkmeUtbtE","CHB")</f>
        <v>CHB</v>
      </c>
      <c r="K54" s="50"/>
      <c r="L54" s="22" t="s">
        <v>319</v>
      </c>
      <c r="M54" s="24"/>
      <c r="N54" s="24"/>
      <c r="O54" s="44"/>
      <c r="P54" s="22" t="s">
        <v>345</v>
      </c>
      <c r="Q54" s="24"/>
      <c r="R54" s="24"/>
      <c r="S54" s="44"/>
      <c r="T54" s="22" t="s">
        <v>354</v>
      </c>
      <c r="U54" s="30" t="str">
        <f>HYPERLINK("https://www.youtube.com/watch?v=GmX-b5wMRrQ","CHB")</f>
        <v>CHB</v>
      </c>
      <c r="V54" s="24"/>
      <c r="W54" s="44"/>
      <c r="X54" s="22"/>
      <c r="Y54" s="24"/>
      <c r="Z54" s="24"/>
      <c r="AA54" s="44"/>
      <c r="AB54" s="22"/>
      <c r="AC54" s="24"/>
      <c r="AD54" s="24"/>
      <c r="AE54" s="24"/>
    </row>
    <row r="55">
      <c r="A55" s="74" t="s">
        <v>985</v>
      </c>
      <c r="B55" s="18" t="s">
        <v>986</v>
      </c>
      <c r="C55" s="20" t="s">
        <v>987</v>
      </c>
      <c r="D55" s="22" t="s">
        <v>14</v>
      </c>
      <c r="E55" s="30" t="str">
        <f>HYPERLINK("https://www.youtube.com/watch?v=plOV7mzj3JQ","HGB")</f>
        <v>HGB</v>
      </c>
      <c r="F55" s="24"/>
      <c r="G55" s="44"/>
      <c r="H55" s="22" t="s">
        <v>249</v>
      </c>
      <c r="I55" s="30" t="str">
        <f>HYPERLINK("https://www.youtube.com/watch?v=450Z7soaK3k&amp;t=0s&amp;list=PLbU6uWaIKemqNvTeRxK-Ay6PRg9iwCKVi&amp;index=62","HIT")</f>
        <v>HIT</v>
      </c>
      <c r="J55" s="24"/>
      <c r="K55" s="50"/>
      <c r="L55" s="22" t="s">
        <v>992</v>
      </c>
      <c r="M55" s="24"/>
      <c r="N55" s="24"/>
      <c r="O55" s="44"/>
      <c r="P55" s="22" t="s">
        <v>993</v>
      </c>
      <c r="Q55" s="24"/>
      <c r="R55" s="24"/>
      <c r="S55" s="44"/>
      <c r="T55" s="22" t="s">
        <v>319</v>
      </c>
      <c r="U55" s="24"/>
      <c r="V55" s="24"/>
      <c r="W55" s="44"/>
      <c r="X55" s="22" t="s">
        <v>575</v>
      </c>
      <c r="Y55" s="30" t="str">
        <f>HYPERLINK("https://www.youtube.com/watch?v=br0y5tCCwWk&amp;t=0s&amp;list=PLbU6uWaIKemqNvTeRxK-Ay6PRg9iwCKVi&amp;index=61","HIT")</f>
        <v>HIT</v>
      </c>
      <c r="Z55" s="24"/>
      <c r="AA55" s="44"/>
      <c r="AB55" s="22" t="s">
        <v>673</v>
      </c>
      <c r="AC55" s="24"/>
      <c r="AD55" s="24"/>
      <c r="AE55" s="24"/>
    </row>
    <row r="56">
      <c r="A56" s="74" t="s">
        <v>996</v>
      </c>
      <c r="B56" s="18" t="s">
        <v>997</v>
      </c>
      <c r="C56" s="20" t="s">
        <v>998</v>
      </c>
      <c r="D56" s="22" t="s">
        <v>14</v>
      </c>
      <c r="E56" s="24"/>
      <c r="F56" s="24"/>
      <c r="G56" s="44"/>
      <c r="H56" s="22" t="s">
        <v>249</v>
      </c>
      <c r="I56" s="30" t="str">
        <f>HYPERLINK("https://www.youtube.com/watch?v=YMJBftGYbHQ","MOL")</f>
        <v>MOL</v>
      </c>
      <c r="J56" s="30" t="str">
        <f>HYPERLINK("https://www.youtube.com/watch?v=ssxqK9535BQ","CHB")</f>
        <v>CHB</v>
      </c>
      <c r="K56" s="50"/>
      <c r="L56" s="22" t="s">
        <v>307</v>
      </c>
      <c r="M56" s="30" t="str">
        <f>HYPERLINK("https://www.youtube.com/watch?v=N02i6QhiREQ","CHB")</f>
        <v>CHB</v>
      </c>
      <c r="N56" s="24"/>
      <c r="O56" s="44"/>
      <c r="P56" s="22" t="s">
        <v>354</v>
      </c>
      <c r="Q56" s="30" t="str">
        <f>HYPERLINK("https://www.youtube.com/watch?v=31dGeUWOx6M","CHB")</f>
        <v>CHB</v>
      </c>
      <c r="R56" s="24"/>
      <c r="S56" s="44"/>
      <c r="T56" s="22"/>
      <c r="U56" s="24"/>
      <c r="V56" s="24"/>
      <c r="W56" s="44"/>
      <c r="X56" s="22"/>
      <c r="Y56" s="24"/>
      <c r="Z56" s="24"/>
      <c r="AA56" s="44"/>
      <c r="AB56" s="22"/>
      <c r="AC56" s="24"/>
      <c r="AD56" s="24"/>
      <c r="AE56" s="24"/>
    </row>
    <row r="57">
      <c r="A57" s="74" t="s">
        <v>1005</v>
      </c>
      <c r="B57" s="18" t="s">
        <v>1006</v>
      </c>
      <c r="C57" s="20" t="s">
        <v>1007</v>
      </c>
      <c r="D57" s="22" t="s">
        <v>14</v>
      </c>
      <c r="E57" s="24"/>
      <c r="F57" s="24"/>
      <c r="G57" s="44"/>
      <c r="H57" s="22" t="s">
        <v>458</v>
      </c>
      <c r="I57" s="24"/>
      <c r="J57" s="24"/>
      <c r="K57" s="44"/>
      <c r="L57" s="22" t="s">
        <v>742</v>
      </c>
      <c r="M57" s="30" t="str">
        <f>HYPERLINK("https://www.youtube.com/watch?v=g07dp-qmWQI","HGB")</f>
        <v>HGB</v>
      </c>
      <c r="N57" s="30" t="str">
        <f>HYPERLINK("https://www.youtube.com/watch?v=zRMGiPKAEY4","CHB")</f>
        <v>CHB</v>
      </c>
      <c r="O57" s="50"/>
      <c r="P57" s="22" t="s">
        <v>673</v>
      </c>
      <c r="Q57" s="30" t="str">
        <f>HYPERLINK("https://www.youtube.com/watch?v=H_B5z8H_gdw","CHB")</f>
        <v>CHB</v>
      </c>
      <c r="R57" s="24"/>
      <c r="S57" s="44"/>
      <c r="T57" s="22" t="s">
        <v>348</v>
      </c>
      <c r="U57" s="30" t="str">
        <f>HYPERLINK("https://www.youtube.com/watch?v=dZqKrKRoMUA","CHB")</f>
        <v>CHB</v>
      </c>
      <c r="V57" s="24"/>
      <c r="W57" s="44"/>
      <c r="X57" s="22" t="s">
        <v>861</v>
      </c>
      <c r="Y57" s="30" t="str">
        <f>HYPERLINK("https://www.youtube.com/watch?v=5FkutLjz8XY","CHB")</f>
        <v>CHB</v>
      </c>
      <c r="Z57" s="24"/>
      <c r="AA57" s="44"/>
      <c r="AB57" s="22" t="s">
        <v>1017</v>
      </c>
      <c r="AC57" s="30" t="str">
        <f>HYPERLINK("https://www.youtube.com/watch?v=CYdpmRIl_3A","CHB")</f>
        <v>CHB</v>
      </c>
      <c r="AD57" s="24"/>
      <c r="AE57" s="24"/>
    </row>
    <row r="58">
      <c r="A58" s="74" t="s">
        <v>1018</v>
      </c>
      <c r="B58" s="18" t="s">
        <v>1019</v>
      </c>
      <c r="C58" s="20" t="s">
        <v>1021</v>
      </c>
      <c r="D58" s="22" t="s">
        <v>14</v>
      </c>
      <c r="E58" s="30" t="str">
        <f>HYPERLINK("https://www.youtube.com/watch?v=S8KUqSwqZ30","HGB")</f>
        <v>HGB</v>
      </c>
      <c r="F58" s="30" t="str">
        <f>HYPERLINK("https://www.youtube.com/watch?v=CBeKNegqfME&amp;t=0s&amp;list=PLbU6uWaIKemqNvTeRxK-Ay6PRg9iwCKVi&amp;index=100","HIT")</f>
        <v>HIT</v>
      </c>
      <c r="G58" s="71" t="str">
        <f>HYPERLINK("https://www.youtube.com/watch?v=xYTyK5TobxI","CHB")</f>
        <v>CHB</v>
      </c>
      <c r="H58" s="22" t="s">
        <v>249</v>
      </c>
      <c r="I58" s="30" t="str">
        <f>HYPERLINK("https://www.youtube.com/watch?v=2SOlR9-w4U4","CHB")</f>
        <v>CHB</v>
      </c>
      <c r="J58" s="24"/>
      <c r="K58" s="44"/>
      <c r="L58" s="22" t="s">
        <v>319</v>
      </c>
      <c r="M58" s="24"/>
      <c r="N58" s="24"/>
      <c r="O58" s="44"/>
      <c r="P58" s="22"/>
      <c r="Q58" s="24"/>
      <c r="R58" s="24"/>
      <c r="S58" s="44"/>
      <c r="T58" s="22"/>
      <c r="U58" s="24"/>
      <c r="V58" s="24"/>
      <c r="W58" s="44"/>
      <c r="X58" s="22"/>
      <c r="Y58" s="24"/>
      <c r="Z58" s="24"/>
      <c r="AA58" s="44"/>
      <c r="AB58" s="22"/>
      <c r="AC58" s="24"/>
      <c r="AD58" s="24"/>
      <c r="AE58" s="24"/>
    </row>
    <row r="59">
      <c r="A59" s="74" t="s">
        <v>1032</v>
      </c>
      <c r="B59" s="18" t="s">
        <v>1033</v>
      </c>
      <c r="C59" s="20" t="s">
        <v>1034</v>
      </c>
      <c r="D59" s="22" t="s">
        <v>14</v>
      </c>
      <c r="E59" s="24"/>
      <c r="F59" s="24"/>
      <c r="G59" s="44"/>
      <c r="H59" s="22" t="s">
        <v>511</v>
      </c>
      <c r="I59" s="30" t="str">
        <f>HYPERLINK("https://www.youtube.com/watch?v=bUJimKb3WLE","CHB")</f>
        <v>CHB</v>
      </c>
      <c r="J59" s="24"/>
      <c r="K59" s="44"/>
      <c r="L59" s="22" t="s">
        <v>411</v>
      </c>
      <c r="M59" s="24"/>
      <c r="N59" s="24"/>
      <c r="O59" s="44"/>
      <c r="P59" s="22" t="s">
        <v>319</v>
      </c>
      <c r="Q59" s="24"/>
      <c r="R59" s="24"/>
      <c r="S59" s="44"/>
      <c r="T59" s="22" t="s">
        <v>318</v>
      </c>
      <c r="U59" s="30" t="str">
        <f>HYPERLINK("https://www.youtube.com/watch?v=TLECnqGcdq8","CHB")</f>
        <v>CHB</v>
      </c>
      <c r="V59" s="24"/>
      <c r="W59" s="44"/>
      <c r="X59" s="22"/>
      <c r="Y59" s="24"/>
      <c r="Z59" s="24"/>
      <c r="AA59" s="44"/>
      <c r="AB59" s="22"/>
      <c r="AC59" s="24"/>
      <c r="AD59" s="24"/>
      <c r="AE59" s="24"/>
    </row>
    <row r="60">
      <c r="A60" s="74" t="s">
        <v>1039</v>
      </c>
      <c r="B60" s="18" t="s">
        <v>1040</v>
      </c>
      <c r="C60" s="20" t="s">
        <v>1041</v>
      </c>
      <c r="D60" s="22" t="s">
        <v>14</v>
      </c>
      <c r="E60" s="24"/>
      <c r="F60" s="24"/>
      <c r="G60" s="44"/>
      <c r="H60" s="22" t="s">
        <v>249</v>
      </c>
      <c r="I60" s="30" t="str">
        <f>HYPERLINK("https://www.youtube.com/watch?v=orY2ZrnIOlk","HGB")</f>
        <v>HGB</v>
      </c>
      <c r="J60" s="30" t="str">
        <f>HYPERLINK("https://www.youtube.com/watch?v=0xDW-CFhrW8","CHB")</f>
        <v>CHB</v>
      </c>
      <c r="K60" s="50"/>
      <c r="L60" s="22" t="s">
        <v>319</v>
      </c>
      <c r="M60" s="24"/>
      <c r="N60" s="24"/>
      <c r="O60" s="44"/>
      <c r="P60" s="22" t="s">
        <v>353</v>
      </c>
      <c r="Q60" s="30" t="str">
        <f>HYPERLINK("https://www.youtube.com/watch?v=IWPoRgrCVKE","CHB")</f>
        <v>CHB</v>
      </c>
      <c r="R60" s="24"/>
      <c r="S60" s="44"/>
      <c r="T60" s="22" t="s">
        <v>345</v>
      </c>
      <c r="U60" s="24"/>
      <c r="V60" s="24"/>
      <c r="W60" s="44"/>
      <c r="X60" s="22" t="s">
        <v>993</v>
      </c>
      <c r="Y60" s="30" t="str">
        <f>HYPERLINK("https://www.youtube.com/watch?v=DDAfNIUMrGY","CHB")</f>
        <v>CHB</v>
      </c>
      <c r="Z60" s="24"/>
      <c r="AA60" s="44"/>
      <c r="AB60" s="22"/>
      <c r="AC60" s="24"/>
      <c r="AD60" s="24"/>
      <c r="AE60" s="24"/>
    </row>
    <row r="61">
      <c r="A61" s="74" t="s">
        <v>1050</v>
      </c>
      <c r="B61" s="18" t="s">
        <v>1051</v>
      </c>
      <c r="C61" s="20" t="s">
        <v>1052</v>
      </c>
      <c r="D61" s="22" t="s">
        <v>14</v>
      </c>
      <c r="E61" s="24"/>
      <c r="F61" s="24"/>
      <c r="G61" s="44"/>
      <c r="H61" s="22" t="s">
        <v>420</v>
      </c>
      <c r="I61" s="30" t="str">
        <f>HYPERLINK("https://www.youtube.com/watch?v=wC3tvLzZ6Z8","HGB")</f>
        <v>HGB</v>
      </c>
      <c r="J61" s="30" t="str">
        <f>HYPERLINK("https://www.youtube.com/watch?v=OlHio0XFgm4","CHB")</f>
        <v>CHB</v>
      </c>
      <c r="K61" s="50"/>
      <c r="L61" s="22" t="s">
        <v>307</v>
      </c>
      <c r="M61" s="30" t="str">
        <f>HYPERLINK("https://www.youtube.com/watch?v=nMR2uoFkfLY","CHB")</f>
        <v>CHB</v>
      </c>
      <c r="N61" s="24"/>
      <c r="O61" s="44"/>
      <c r="P61" s="22" t="s">
        <v>345</v>
      </c>
      <c r="Q61" s="24"/>
      <c r="R61" s="24"/>
      <c r="S61" s="44"/>
      <c r="T61" s="22" t="s">
        <v>353</v>
      </c>
      <c r="U61" s="30" t="str">
        <f>HYPERLINK("https://www.youtube.com/watch?v=Hmj9VBi7VUw","CHB")</f>
        <v>CHB</v>
      </c>
      <c r="V61" s="24"/>
      <c r="W61" s="44"/>
      <c r="X61" s="22" t="s">
        <v>318</v>
      </c>
      <c r="Y61" s="24"/>
      <c r="Z61" s="24"/>
      <c r="AA61" s="44"/>
      <c r="AB61" s="22" t="s">
        <v>476</v>
      </c>
      <c r="AC61" s="24"/>
      <c r="AD61" s="24"/>
      <c r="AE61" s="24"/>
    </row>
    <row r="62">
      <c r="A62" s="74" t="s">
        <v>1060</v>
      </c>
      <c r="B62" s="18" t="s">
        <v>1061</v>
      </c>
      <c r="C62" s="20" t="s">
        <v>1062</v>
      </c>
      <c r="D62" s="22" t="s">
        <v>14</v>
      </c>
      <c r="E62" s="30" t="str">
        <f>HYPERLINK("https://www.youtube.com/watch?v=aM-7EO_h95Q","CHB")</f>
        <v>CHB</v>
      </c>
      <c r="F62" s="24"/>
      <c r="G62" s="44"/>
      <c r="H62" s="22" t="s">
        <v>249</v>
      </c>
      <c r="I62" s="30" t="str">
        <f>HYPERLINK("https://www.youtube.com/watch?v=cZ2-lapuLA8","CHB")</f>
        <v>CHB</v>
      </c>
      <c r="J62" s="24"/>
      <c r="K62" s="44"/>
      <c r="L62" s="22" t="s">
        <v>319</v>
      </c>
      <c r="M62" s="24"/>
      <c r="N62" s="24"/>
      <c r="O62" s="44"/>
      <c r="P62" s="22" t="s">
        <v>318</v>
      </c>
      <c r="Q62" s="30" t="str">
        <f>HYPERLINK("https://www.youtube.com/watch?v=Fs9FtVzy61M","HGB")</f>
        <v>HGB</v>
      </c>
      <c r="R62" s="52"/>
      <c r="S62" s="50"/>
      <c r="T62" s="22"/>
      <c r="U62" s="24"/>
      <c r="V62" s="24"/>
      <c r="W62" s="44"/>
      <c r="X62" s="22"/>
      <c r="Y62" s="24"/>
      <c r="Z62" s="24"/>
      <c r="AA62" s="44"/>
      <c r="AB62" s="22"/>
      <c r="AC62" s="24"/>
      <c r="AD62" s="24"/>
      <c r="AE62" s="24"/>
    </row>
    <row r="63">
      <c r="A63" s="74" t="s">
        <v>1067</v>
      </c>
      <c r="B63" s="18" t="s">
        <v>1068</v>
      </c>
      <c r="C63" s="20" t="s">
        <v>1069</v>
      </c>
      <c r="D63" s="22" t="s">
        <v>14</v>
      </c>
      <c r="E63" s="24"/>
      <c r="F63" s="24"/>
      <c r="G63" s="44"/>
      <c r="H63" s="22" t="s">
        <v>436</v>
      </c>
      <c r="I63" s="30" t="str">
        <f>HYPERLINK("https://www.youtube.com/watch?v=NOQyN8WEfCI","CHB")</f>
        <v>CHB</v>
      </c>
      <c r="J63" s="24"/>
      <c r="K63" s="44"/>
      <c r="L63" s="22" t="s">
        <v>354</v>
      </c>
      <c r="M63" s="30" t="str">
        <f>HYPERLINK("https://www.youtube.com/watch?v=37u3rHgJAco","CHB")</f>
        <v>CHB</v>
      </c>
      <c r="N63" s="24"/>
      <c r="O63" s="44"/>
      <c r="P63" s="22" t="s">
        <v>307</v>
      </c>
      <c r="Q63" s="30" t="str">
        <f>HYPERLINK("https://www.youtube.com/watch?v=mKl_MJpo52A","CHB")</f>
        <v>CHB</v>
      </c>
      <c r="R63" s="24"/>
      <c r="S63" s="44"/>
      <c r="T63" s="22" t="s">
        <v>353</v>
      </c>
      <c r="U63" s="30" t="str">
        <f>HYPERLINK("https://www.youtube.com/watch?v=4jToGXoNBqg","CHB")</f>
        <v>CHB</v>
      </c>
      <c r="V63" s="24"/>
      <c r="W63" s="44"/>
      <c r="X63" s="22" t="s">
        <v>452</v>
      </c>
      <c r="Y63" s="24"/>
      <c r="Z63" s="24"/>
      <c r="AA63" s="44"/>
      <c r="AB63" s="22"/>
      <c r="AC63" s="24"/>
      <c r="AD63" s="24"/>
      <c r="AE63" s="24"/>
    </row>
    <row r="64">
      <c r="A64" s="74" t="s">
        <v>1083</v>
      </c>
      <c r="B64" s="18" t="s">
        <v>1084</v>
      </c>
      <c r="C64" s="20" t="s">
        <v>1085</v>
      </c>
      <c r="D64" s="22" t="s">
        <v>14</v>
      </c>
      <c r="E64" s="24"/>
      <c r="F64" s="24"/>
      <c r="G64" s="44"/>
      <c r="H64" s="22" t="s">
        <v>653</v>
      </c>
      <c r="I64" s="30" t="str">
        <f>HYPERLINK("https://www.youtube.com/watch?v=KSUUOa5qkaA","CHB")</f>
        <v>CHB</v>
      </c>
      <c r="J64" s="24"/>
      <c r="K64" s="44"/>
      <c r="L64" s="22" t="s">
        <v>812</v>
      </c>
      <c r="M64" s="30" t="str">
        <f>HYPERLINK("https://www.youtube.com/watch?v=MkMCCZrsHnw","CHB")</f>
        <v>CHB</v>
      </c>
      <c r="N64" s="24"/>
      <c r="O64" s="44"/>
      <c r="P64" s="22" t="s">
        <v>438</v>
      </c>
      <c r="Q64" s="24"/>
      <c r="R64" s="24"/>
      <c r="S64" s="44"/>
      <c r="T64" s="22" t="s">
        <v>319</v>
      </c>
      <c r="U64" s="24"/>
      <c r="V64" s="24"/>
      <c r="W64" s="44"/>
      <c r="X64" s="22" t="s">
        <v>1089</v>
      </c>
      <c r="Y64" s="30" t="str">
        <f>HYPERLINK("https://www.youtube.com/watch?v=5XSNRu2iJWw","CHB")</f>
        <v>CHB</v>
      </c>
      <c r="Z64" s="24"/>
      <c r="AA64" s="44"/>
      <c r="AB64" s="22" t="s">
        <v>1088</v>
      </c>
      <c r="AC64" s="30" t="str">
        <f>HYPERLINK("https://www.youtube.com/watch?v=keuGkblr91U","CHB")</f>
        <v>CHB</v>
      </c>
      <c r="AD64" s="24"/>
      <c r="AE64" s="24"/>
    </row>
    <row r="65">
      <c r="A65" s="74" t="s">
        <v>1095</v>
      </c>
      <c r="B65" s="18" t="s">
        <v>1096</v>
      </c>
      <c r="C65" s="20" t="s">
        <v>1097</v>
      </c>
      <c r="D65" s="22" t="s">
        <v>14</v>
      </c>
      <c r="E65" s="30" t="str">
        <f>HYPERLINK("https://www.youtube.com/watch?v=eJ_jIOvC2XA","HGB")</f>
        <v>HGB</v>
      </c>
      <c r="F65" s="24"/>
      <c r="G65" s="44"/>
      <c r="H65" s="22" t="s">
        <v>212</v>
      </c>
      <c r="I65" s="24"/>
      <c r="J65" s="24"/>
      <c r="K65" s="44"/>
      <c r="L65" s="22" t="s">
        <v>318</v>
      </c>
      <c r="M65" s="24"/>
      <c r="N65" s="24"/>
      <c r="O65" s="44"/>
      <c r="P65" s="22" t="s">
        <v>319</v>
      </c>
      <c r="Q65" s="24"/>
      <c r="R65" s="24"/>
      <c r="S65" s="44"/>
      <c r="T65" s="22" t="s">
        <v>307</v>
      </c>
      <c r="U65" s="24"/>
      <c r="V65" s="24"/>
      <c r="W65" s="44"/>
      <c r="X65" s="22" t="s">
        <v>353</v>
      </c>
      <c r="Y65" s="24"/>
      <c r="Z65" s="24"/>
      <c r="AA65" s="44"/>
      <c r="AB65" s="22"/>
      <c r="AC65" s="24"/>
      <c r="AD65" s="24"/>
      <c r="AE65" s="24"/>
    </row>
    <row r="66">
      <c r="A66" s="74" t="s">
        <v>1099</v>
      </c>
      <c r="B66" s="18" t="s">
        <v>1101</v>
      </c>
      <c r="C66" s="20" t="s">
        <v>1102</v>
      </c>
      <c r="D66" s="22" t="s">
        <v>14</v>
      </c>
      <c r="E66" s="30" t="str">
        <f>HYPERLINK("https://www.youtube.com/watch?v=hYjWOrYoly8","CHB")</f>
        <v>CHB</v>
      </c>
      <c r="F66" s="24"/>
      <c r="G66" s="44"/>
      <c r="H66" s="22" t="s">
        <v>249</v>
      </c>
      <c r="I66" s="30" t="str">
        <f>HYPERLINK("https://www.youtube.com/watch?v=3QwvBBMDQ8U","HGB")</f>
        <v>HGB</v>
      </c>
      <c r="J66" s="30" t="str">
        <f>HYPERLINK("https://www.youtube.com/watch?v=Mcht44MoKQQ","CHB")</f>
        <v>CHB</v>
      </c>
      <c r="K66" s="50"/>
      <c r="L66" s="22" t="s">
        <v>319</v>
      </c>
      <c r="M66" s="24"/>
      <c r="N66" s="24"/>
      <c r="O66" s="44"/>
      <c r="P66" s="22"/>
      <c r="Q66" s="24"/>
      <c r="R66" s="24"/>
      <c r="S66" s="44"/>
      <c r="T66" s="22"/>
      <c r="U66" s="24"/>
      <c r="V66" s="24"/>
      <c r="W66" s="44"/>
      <c r="X66" s="22"/>
      <c r="Y66" s="24"/>
      <c r="Z66" s="24"/>
      <c r="AA66" s="44"/>
      <c r="AB66" s="22"/>
      <c r="AC66" s="24"/>
      <c r="AD66" s="24"/>
      <c r="AE66" s="24"/>
    </row>
    <row r="67">
      <c r="A67" s="74" t="s">
        <v>1107</v>
      </c>
      <c r="B67" s="18" t="s">
        <v>1109</v>
      </c>
      <c r="C67" s="20" t="s">
        <v>1110</v>
      </c>
      <c r="D67" s="22" t="s">
        <v>14</v>
      </c>
      <c r="E67" s="24"/>
      <c r="F67" s="24"/>
      <c r="G67" s="44"/>
      <c r="H67" s="22" t="s">
        <v>458</v>
      </c>
      <c r="I67" s="30" t="str">
        <f>HYPERLINK("https://www.youtube.com/watch?v=pANJ907LDmk","CHB")</f>
        <v>CHB</v>
      </c>
      <c r="J67" s="24"/>
      <c r="K67" s="44"/>
      <c r="L67" s="22" t="s">
        <v>348</v>
      </c>
      <c r="M67" s="30" t="str">
        <f>HYPERLINK("https://www.youtube.com/watch?v=ak91E80grFg","CHB")</f>
        <v>CHB</v>
      </c>
      <c r="N67" s="24"/>
      <c r="O67" s="44"/>
      <c r="P67" s="22" t="s">
        <v>1088</v>
      </c>
      <c r="Q67" s="30" t="str">
        <f>HYPERLINK("https://www.youtube.com/watch?v=LjpkZHSb5jw","CHB")</f>
        <v>CHB</v>
      </c>
      <c r="R67" s="24"/>
      <c r="S67" s="44"/>
      <c r="T67" s="22" t="s">
        <v>1115</v>
      </c>
      <c r="U67" s="30" t="str">
        <f>HYPERLINK("https://www.youtube.com/watch?v=pVRA_dil5eo","CHB")</f>
        <v>CHB</v>
      </c>
      <c r="V67" s="24"/>
      <c r="W67" s="44"/>
      <c r="X67" s="22"/>
      <c r="Y67" s="24"/>
      <c r="Z67" s="24"/>
      <c r="AA67" s="44"/>
      <c r="AB67" s="22"/>
      <c r="AC67" s="24"/>
      <c r="AD67" s="24"/>
      <c r="AE67" s="24"/>
    </row>
    <row r="68">
      <c r="A68" s="74" t="s">
        <v>1119</v>
      </c>
      <c r="B68" s="18" t="s">
        <v>1120</v>
      </c>
      <c r="C68" s="20" t="s">
        <v>1121</v>
      </c>
      <c r="D68" s="22" t="s">
        <v>14</v>
      </c>
      <c r="E68" s="30" t="str">
        <f>HYPERLINK("https://www.youtube.com/watch?v=IHja_kw7GqI","CHB")</f>
        <v>CHB</v>
      </c>
      <c r="F68" s="24"/>
      <c r="G68" s="44"/>
      <c r="H68" s="22" t="s">
        <v>249</v>
      </c>
      <c r="I68" s="30" t="str">
        <f>HYPERLINK("https://www.youtube.com/watch?v=HqpYmea5qj8","HGB")</f>
        <v>HGB</v>
      </c>
      <c r="J68" s="30" t="str">
        <f>HYPERLINK("https://www.youtube.com/watch?v=w7ovE1blhgQ","CHB")</f>
        <v>CHB</v>
      </c>
      <c r="K68" s="50"/>
      <c r="L68" s="22" t="s">
        <v>318</v>
      </c>
      <c r="M68" s="24"/>
      <c r="N68" s="24"/>
      <c r="O68" s="44"/>
      <c r="P68" s="22" t="s">
        <v>319</v>
      </c>
      <c r="Q68" s="24"/>
      <c r="R68" s="24"/>
      <c r="S68" s="44"/>
      <c r="T68" s="22"/>
      <c r="U68" s="24"/>
      <c r="V68" s="24"/>
      <c r="W68" s="44"/>
      <c r="X68" s="22"/>
      <c r="Y68" s="24"/>
      <c r="Z68" s="24"/>
      <c r="AA68" s="44"/>
      <c r="AB68" s="22"/>
      <c r="AC68" s="24"/>
      <c r="AD68" s="24"/>
      <c r="AE68" s="24"/>
    </row>
    <row r="69">
      <c r="A69" s="74" t="s">
        <v>1126</v>
      </c>
      <c r="B69" s="18" t="s">
        <v>1127</v>
      </c>
      <c r="C69" s="20" t="s">
        <v>1128</v>
      </c>
      <c r="D69" s="22" t="s">
        <v>14</v>
      </c>
      <c r="E69" s="30" t="str">
        <f>HYPERLINK("https://www.youtube.com/watch?v=wAZLlTVR-EE","HGB")</f>
        <v>HGB</v>
      </c>
      <c r="F69" s="24"/>
      <c r="G69" s="44"/>
      <c r="H69" s="22" t="s">
        <v>1130</v>
      </c>
      <c r="I69" s="30" t="str">
        <f>HYPERLINK("https://www.youtube.com/watch?v=50Q3ADPMGT8","CHB")</f>
        <v>CHB</v>
      </c>
      <c r="J69" s="24"/>
      <c r="K69" s="44"/>
      <c r="L69" s="22" t="s">
        <v>981</v>
      </c>
      <c r="M69" s="30" t="str">
        <f>HYPERLINK("https://www.youtube.com/watch?v=6B3JEZCbO3s&amp;t=0s&amp;list=PLbU6uWaIKemqNvTeRxK-Ay6PRg9iwCKVi&amp;index=60","HIT")</f>
        <v>HIT</v>
      </c>
      <c r="N69" s="30" t="str">
        <f>HYPERLINK("https://www.youtube.com/watch?v=mT5LH5-Kdz0","CHB")</f>
        <v>CHB</v>
      </c>
      <c r="O69" s="50"/>
      <c r="P69" s="22" t="s">
        <v>1134</v>
      </c>
      <c r="Q69" s="30" t="str">
        <f>HYPERLINK("https://www.youtube.com/watch?v=jX_mX4l2Hy0","CHB")</f>
        <v>CHB</v>
      </c>
      <c r="R69" s="24"/>
      <c r="S69" s="44"/>
      <c r="T69" s="22" t="s">
        <v>319</v>
      </c>
      <c r="U69" s="24"/>
      <c r="V69" s="24"/>
      <c r="W69" s="44"/>
      <c r="X69" s="22"/>
      <c r="Y69" s="24"/>
      <c r="Z69" s="24"/>
      <c r="AA69" s="44"/>
      <c r="AB69" s="22"/>
      <c r="AC69" s="24"/>
      <c r="AD69" s="24"/>
      <c r="AE69" s="24"/>
    </row>
    <row r="70">
      <c r="A70" s="74" t="s">
        <v>1140</v>
      </c>
      <c r="B70" s="18" t="s">
        <v>1141</v>
      </c>
      <c r="C70" s="20" t="s">
        <v>1142</v>
      </c>
      <c r="D70" s="22" t="s">
        <v>14</v>
      </c>
      <c r="E70" s="30" t="str">
        <f>HYPERLINK("https://www.youtube.com/watch?v=T_sepRNChG8","CHB")</f>
        <v>CHB</v>
      </c>
      <c r="F70" s="24"/>
      <c r="G70" s="44"/>
      <c r="H70" s="22" t="s">
        <v>494</v>
      </c>
      <c r="I70" s="30" t="str">
        <f>HYPERLINK("https://www.youtube.com/watch?v=mikSlO1jNsw","CHB")</f>
        <v>CHB</v>
      </c>
      <c r="J70" s="24"/>
      <c r="K70" s="44"/>
      <c r="L70" s="22" t="s">
        <v>348</v>
      </c>
      <c r="M70" s="30" t="str">
        <f>HYPERLINK("https://www.youtube.com/watch?v=vZuHmppUzY4","CHB")</f>
        <v>CHB</v>
      </c>
      <c r="N70" s="24"/>
      <c r="O70" s="44"/>
      <c r="P70" s="22" t="s">
        <v>452</v>
      </c>
      <c r="Q70" s="24"/>
      <c r="R70" s="24"/>
      <c r="S70" s="44"/>
      <c r="T70" s="22" t="s">
        <v>318</v>
      </c>
      <c r="U70" s="24"/>
      <c r="V70" s="24"/>
      <c r="W70" s="44"/>
      <c r="X70" s="22" t="s">
        <v>437</v>
      </c>
      <c r="Y70" s="24"/>
      <c r="Z70" s="24"/>
      <c r="AA70" s="44"/>
      <c r="AB70" s="22" t="s">
        <v>1017</v>
      </c>
      <c r="AC70" s="30" t="str">
        <f>HYPERLINK("https://www.youtube.com/watch?v=PY0TMhkzgcY","CHB")</f>
        <v>CHB</v>
      </c>
      <c r="AD70" s="24"/>
      <c r="AE70" s="24"/>
    </row>
    <row r="71">
      <c r="A71" s="74" t="s">
        <v>1155</v>
      </c>
      <c r="B71" s="18" t="s">
        <v>1157</v>
      </c>
      <c r="C71" s="20" t="s">
        <v>1158</v>
      </c>
      <c r="D71" s="22" t="s">
        <v>14</v>
      </c>
      <c r="E71" s="24"/>
      <c r="F71" s="24"/>
      <c r="G71" s="44"/>
      <c r="H71" s="22" t="s">
        <v>670</v>
      </c>
      <c r="I71" s="30" t="str">
        <f>HYPERLINK("https://www.youtube.com/watch?v=eJGwuu8B08M","HGB")</f>
        <v>HGB</v>
      </c>
      <c r="J71" s="30" t="str">
        <f>HYPERLINK("https://www.youtube.com/watch?v=W-3hFMtfI80","CHB")</f>
        <v>CHB</v>
      </c>
      <c r="K71" s="50"/>
      <c r="L71" s="22" t="s">
        <v>601</v>
      </c>
      <c r="M71" s="24"/>
      <c r="N71" s="24"/>
      <c r="O71" s="44"/>
      <c r="P71" s="22" t="s">
        <v>319</v>
      </c>
      <c r="Q71" s="24"/>
      <c r="R71" s="24"/>
      <c r="S71" s="44"/>
      <c r="T71" s="22" t="s">
        <v>411</v>
      </c>
      <c r="U71" s="24"/>
      <c r="V71" s="24"/>
      <c r="W71" s="44"/>
      <c r="X71" s="22"/>
      <c r="Y71" s="24"/>
      <c r="Z71" s="24"/>
      <c r="AA71" s="44"/>
      <c r="AB71" s="22"/>
      <c r="AC71" s="24"/>
      <c r="AD71" s="24"/>
      <c r="AE71" s="24"/>
    </row>
    <row r="72">
      <c r="A72" s="74" t="s">
        <v>1167</v>
      </c>
      <c r="B72" s="18" t="s">
        <v>1168</v>
      </c>
      <c r="C72" s="20" t="s">
        <v>1169</v>
      </c>
      <c r="D72" s="22" t="s">
        <v>14</v>
      </c>
      <c r="E72" s="24"/>
      <c r="F72" s="24"/>
      <c r="G72" s="44"/>
      <c r="H72" s="22" t="s">
        <v>1172</v>
      </c>
      <c r="I72" s="30" t="str">
        <f>HYPERLINK("https://www.youtube.com/watch?v=dhJGQOoSoXA","HGB")</f>
        <v>HGB</v>
      </c>
      <c r="J72" s="30" t="str">
        <f>HYPERLINK("https://www.youtube.com/watch?v=Zd0y0I7yA_c","CHB")</f>
        <v>CHB</v>
      </c>
      <c r="K72" s="50"/>
      <c r="L72" s="22" t="s">
        <v>354</v>
      </c>
      <c r="M72" s="30" t="str">
        <f>HYPERLINK("https://www.youtube.com/watch?v=EcUKpADk9Js","CHB")</f>
        <v>CHB</v>
      </c>
      <c r="N72" s="24"/>
      <c r="O72" s="44"/>
      <c r="P72" s="22" t="s">
        <v>319</v>
      </c>
      <c r="Q72" s="30" t="str">
        <f>HYPERLINK("https://www.youtube.com/watch?v=tB1MFjrr-u8","SUN")</f>
        <v>SUN</v>
      </c>
      <c r="R72" s="30" t="str">
        <f>HYPERLINK("https://www.youtube.com/watch?v=gmUVn6x2SL4","CHB")</f>
        <v>CHB</v>
      </c>
      <c r="S72" s="44"/>
      <c r="T72" s="22" t="s">
        <v>477</v>
      </c>
      <c r="U72" s="30" t="str">
        <f>HYPERLINK("https://www.youtube.com/watch?v=_ymyJvEJ68c","SUN")</f>
        <v>SUN</v>
      </c>
      <c r="V72" s="30" t="str">
        <f>HYPERLINK("https://www.youtube.com/watch?v=lvXP7Cwk7Jg","CHB")</f>
        <v>CHB</v>
      </c>
      <c r="W72" s="44"/>
      <c r="X72" s="22"/>
      <c r="Y72" s="24"/>
      <c r="Z72" s="24"/>
      <c r="AA72" s="44"/>
      <c r="AB72" s="22"/>
      <c r="AC72" s="24"/>
      <c r="AD72" s="24"/>
      <c r="AE72" s="24"/>
    </row>
    <row r="73">
      <c r="A73" s="74" t="s">
        <v>1186</v>
      </c>
      <c r="B73" s="18" t="s">
        <v>1187</v>
      </c>
      <c r="C73" s="20" t="s">
        <v>1188</v>
      </c>
      <c r="D73" s="22" t="s">
        <v>14</v>
      </c>
      <c r="E73" s="24"/>
      <c r="F73" s="24"/>
      <c r="G73" s="44"/>
      <c r="H73" s="22" t="s">
        <v>212</v>
      </c>
      <c r="I73" s="30" t="str">
        <f>HYPERLINK("https://www.youtube.com/watch?v=GqmAMDlSebE","CHB")</f>
        <v>CHB</v>
      </c>
      <c r="J73" s="24"/>
      <c r="K73" s="50"/>
      <c r="L73" s="22" t="s">
        <v>348</v>
      </c>
      <c r="M73" s="30" t="str">
        <f>HYPERLINK("https://www.youtube.com/watch?v=s7CXHxsj1-Q","HGB")</f>
        <v>HGB</v>
      </c>
      <c r="N73" s="30" t="str">
        <f>HYPERLINK("https://www.youtube.com/watch?v=AZoH9fJX5mM","CHB")</f>
        <v>CHB</v>
      </c>
      <c r="O73" s="50"/>
      <c r="P73" s="22" t="s">
        <v>353</v>
      </c>
      <c r="Q73" s="30" t="str">
        <f>HYPERLINK("https://www.youtube.com/watch?v=OWuSVcPo5ZI","CHB")</f>
        <v>CHB</v>
      </c>
      <c r="R73" s="24"/>
      <c r="S73" s="44"/>
      <c r="T73" s="22" t="s">
        <v>307</v>
      </c>
      <c r="U73" s="30" t="str">
        <f>HYPERLINK("https://www.youtube.com/watch?v=qdlWYQJoqs8","CHB")</f>
        <v>CHB</v>
      </c>
      <c r="V73" s="24"/>
      <c r="W73" s="44"/>
      <c r="X73" s="22"/>
      <c r="Y73" s="24"/>
      <c r="Z73" s="24"/>
      <c r="AA73" s="44"/>
      <c r="AB73" s="22"/>
      <c r="AC73" s="24"/>
      <c r="AD73" s="24"/>
      <c r="AE73" s="24"/>
    </row>
    <row r="74">
      <c r="A74" s="74" t="s">
        <v>1202</v>
      </c>
      <c r="B74" s="18" t="s">
        <v>1203</v>
      </c>
      <c r="C74" s="20" t="s">
        <v>1204</v>
      </c>
      <c r="D74" s="22" t="s">
        <v>14</v>
      </c>
      <c r="E74" s="30" t="str">
        <f>HYPERLINK("https://www.youtube.com/watch?v=6PIC0I53AUc","CHB")</f>
        <v>CHB</v>
      </c>
      <c r="F74" s="24"/>
      <c r="G74" s="44"/>
      <c r="H74" s="22" t="s">
        <v>335</v>
      </c>
      <c r="I74" s="30" t="str">
        <f>HYPERLINK("https://www.youtube.com/watch?v=ix25wCl2U0A","CHB")</f>
        <v>CHB</v>
      </c>
      <c r="J74" s="24"/>
      <c r="K74" s="44"/>
      <c r="L74" s="22" t="s">
        <v>318</v>
      </c>
      <c r="M74" s="30" t="str">
        <f>HYPERLINK("https://www.youtube.com/watch?v=4lMSi0vPJD0","CHB")</f>
        <v>CHB</v>
      </c>
      <c r="N74" s="24"/>
      <c r="O74" s="44"/>
      <c r="P74" s="76"/>
      <c r="Q74" s="24"/>
      <c r="R74" s="24"/>
      <c r="S74" s="44"/>
      <c r="T74" s="22"/>
      <c r="U74" s="24"/>
      <c r="V74" s="24"/>
      <c r="W74" s="44"/>
      <c r="X74" s="22"/>
      <c r="Y74" s="24"/>
      <c r="Z74" s="24"/>
      <c r="AA74" s="44"/>
      <c r="AB74" s="22"/>
      <c r="AC74" s="24"/>
      <c r="AD74" s="24"/>
      <c r="AE74" s="24"/>
    </row>
    <row r="75">
      <c r="A75" s="74" t="s">
        <v>1211</v>
      </c>
      <c r="B75" s="18" t="s">
        <v>1212</v>
      </c>
      <c r="C75" s="20" t="s">
        <v>1213</v>
      </c>
      <c r="D75" s="22" t="s">
        <v>14</v>
      </c>
      <c r="E75" s="24"/>
      <c r="F75" s="24"/>
      <c r="G75" s="44"/>
      <c r="H75" s="22" t="s">
        <v>249</v>
      </c>
      <c r="I75" s="30" t="str">
        <f>HYPERLINK("https://www.youtube.com/watch?v=-EmuKa3NuT0","CHB")</f>
        <v>CHB</v>
      </c>
      <c r="J75" s="24"/>
      <c r="K75" s="50"/>
      <c r="L75" s="22" t="s">
        <v>575</v>
      </c>
      <c r="M75" s="30" t="str">
        <f>HYPERLINK("https://www.youtube.com/watch?v=kz1EPWWk_H4","CHB")</f>
        <v>CHB</v>
      </c>
      <c r="N75" s="24"/>
      <c r="O75" s="50"/>
      <c r="P75" s="22" t="s">
        <v>1218</v>
      </c>
      <c r="Q75" s="30" t="str">
        <f>HYPERLINK("https://www.youtube.com/watch?v=IGhdlh-tq-E","CHB")</f>
        <v>CHB</v>
      </c>
      <c r="R75" s="30" t="str">
        <f>HYPERLINK("https://www.youtube.com/watch?v=slZggmjZvRI&amp;index=143&amp;list=PLbU6uWaIKemqNvTeRxK-Ay6PRg9iwCKVi&amp;t=0s","HIT")</f>
        <v>HIT</v>
      </c>
      <c r="S75" s="50"/>
      <c r="T75" s="22" t="s">
        <v>788</v>
      </c>
      <c r="U75" s="30" t="str">
        <f>HYPERLINK("https://www.youtube.com/watch?v=ykMI9X87aRw","CHB")</f>
        <v>CHB</v>
      </c>
      <c r="V75" s="24"/>
      <c r="W75" s="50"/>
      <c r="X75" s="22" t="s">
        <v>319</v>
      </c>
      <c r="Y75" s="24"/>
      <c r="Z75" s="24"/>
      <c r="AA75" s="44"/>
      <c r="AB75" s="22" t="s">
        <v>345</v>
      </c>
      <c r="AC75" s="24"/>
      <c r="AD75" s="24"/>
      <c r="AE75" s="24"/>
    </row>
    <row r="76">
      <c r="A76" s="74" t="s">
        <v>1226</v>
      </c>
      <c r="B76" s="18" t="s">
        <v>1227</v>
      </c>
      <c r="C76" s="20" t="s">
        <v>1228</v>
      </c>
      <c r="D76" s="22" t="s">
        <v>14</v>
      </c>
      <c r="E76" s="30" t="str">
        <f>HYPERLINK("https://www.youtube.com/watch?v=MHTldcIDaAw","CHB")</f>
        <v>CHB</v>
      </c>
      <c r="F76" s="24"/>
      <c r="G76" s="44"/>
      <c r="H76" s="22" t="s">
        <v>556</v>
      </c>
      <c r="I76" s="30" t="str">
        <f>HYPERLINK("https://www.youtube.com/watch?v=fdYXyrecKK8","CHB")</f>
        <v>CHB</v>
      </c>
      <c r="J76" s="24"/>
      <c r="K76" s="44"/>
      <c r="L76" s="22" t="s">
        <v>348</v>
      </c>
      <c r="M76" s="30" t="str">
        <f>HYPERLINK("https://www.youtube.com/watch?v=r1Swa6IkAac","CHB")</f>
        <v>CHB</v>
      </c>
      <c r="N76" s="24"/>
      <c r="O76" s="44"/>
      <c r="P76" s="22"/>
      <c r="Q76" s="24"/>
      <c r="R76" s="24"/>
      <c r="S76" s="44"/>
      <c r="T76" s="22"/>
      <c r="U76" s="24"/>
      <c r="V76" s="24"/>
      <c r="W76" s="44"/>
      <c r="X76" s="22"/>
      <c r="Y76" s="24"/>
      <c r="Z76" s="24"/>
      <c r="AA76" s="44"/>
      <c r="AB76" s="22"/>
      <c r="AC76" s="24"/>
      <c r="AD76" s="24"/>
      <c r="AE76" s="24"/>
    </row>
    <row r="77">
      <c r="A77" s="74" t="s">
        <v>1238</v>
      </c>
      <c r="B77" s="18" t="s">
        <v>1239</v>
      </c>
      <c r="C77" s="20" t="s">
        <v>1240</v>
      </c>
      <c r="D77" s="22" t="s">
        <v>14</v>
      </c>
      <c r="E77" s="24"/>
      <c r="F77" s="24"/>
      <c r="G77" s="44"/>
      <c r="H77" s="22" t="s">
        <v>249</v>
      </c>
      <c r="I77" s="30" t="str">
        <f>HYPERLINK("https://www.youtube.com/watch?v=SHl14XWoeSw&amp;index=150&amp;list=PLbU6uWaIKemqNvTeRxK-Ay6PRg9iwCKVi&amp;t=0s","HIT")</f>
        <v>HIT</v>
      </c>
      <c r="J77" s="82" t="str">
        <f>HYPERLINK("https://www.youtube.com/watch?v=VJCxiySIKag","FNY")</f>
        <v>FNY</v>
      </c>
      <c r="K77" s="50"/>
      <c r="L77" s="22" t="s">
        <v>353</v>
      </c>
      <c r="M77" s="24"/>
      <c r="N77" s="24"/>
      <c r="O77" s="44"/>
      <c r="P77" s="22" t="s">
        <v>437</v>
      </c>
      <c r="Q77" s="24"/>
      <c r="R77" s="24"/>
      <c r="S77" s="44"/>
      <c r="T77" s="22" t="s">
        <v>1017</v>
      </c>
      <c r="U77" s="24"/>
      <c r="V77" s="24"/>
      <c r="W77" s="44"/>
      <c r="X77" s="22" t="s">
        <v>742</v>
      </c>
      <c r="Y77" s="52"/>
      <c r="Z77" s="52"/>
      <c r="AA77" s="50"/>
      <c r="AB77" s="22"/>
      <c r="AC77" s="24"/>
      <c r="AD77" s="24"/>
      <c r="AE77" s="24"/>
    </row>
    <row r="78">
      <c r="A78" s="74" t="s">
        <v>1249</v>
      </c>
      <c r="B78" s="18" t="s">
        <v>1250</v>
      </c>
      <c r="C78" s="20" t="s">
        <v>1251</v>
      </c>
      <c r="D78" s="22" t="s">
        <v>14</v>
      </c>
      <c r="E78" s="30" t="str">
        <f>HYPERLINK("https://www.youtube.com/watch?v=VsU8jbH-TDw","CHB")</f>
        <v>CHB</v>
      </c>
      <c r="F78" s="24"/>
      <c r="G78" s="44"/>
      <c r="H78" s="22" t="s">
        <v>335</v>
      </c>
      <c r="I78" s="30" t="str">
        <f>HYPERLINK("https://www.youtube.com/watch?v=KcI-H8_0RE0","CHB")</f>
        <v>CHB</v>
      </c>
      <c r="J78" s="24"/>
      <c r="K78" s="44"/>
      <c r="L78" s="22"/>
      <c r="M78" s="24"/>
      <c r="N78" s="24"/>
      <c r="O78" s="44"/>
      <c r="P78" s="22"/>
      <c r="Q78" s="24"/>
      <c r="R78" s="24"/>
      <c r="S78" s="44"/>
      <c r="T78" s="22"/>
      <c r="U78" s="24"/>
      <c r="V78" s="24"/>
      <c r="W78" s="44"/>
      <c r="X78" s="22"/>
      <c r="Y78" s="24"/>
      <c r="Z78" s="24"/>
      <c r="AA78" s="44"/>
      <c r="AB78" s="22"/>
      <c r="AC78" s="24"/>
      <c r="AD78" s="24"/>
      <c r="AE78" s="24"/>
    </row>
    <row r="79">
      <c r="A79" s="74" t="s">
        <v>1252</v>
      </c>
      <c r="B79" s="18" t="s">
        <v>1253</v>
      </c>
      <c r="C79" s="20" t="s">
        <v>1254</v>
      </c>
      <c r="D79" s="22" t="s">
        <v>14</v>
      </c>
      <c r="E79" s="24"/>
      <c r="F79" s="24"/>
      <c r="G79" s="44"/>
      <c r="H79" s="22" t="s">
        <v>249</v>
      </c>
      <c r="I79" s="24"/>
      <c r="J79" s="24"/>
      <c r="K79" s="44"/>
      <c r="L79" s="22" t="s">
        <v>353</v>
      </c>
      <c r="M79" s="24"/>
      <c r="N79" s="24"/>
      <c r="O79" s="44"/>
      <c r="P79" s="22" t="s">
        <v>354</v>
      </c>
      <c r="Q79" s="24"/>
      <c r="R79" s="24"/>
      <c r="S79" s="44"/>
      <c r="T79" s="22" t="s">
        <v>307</v>
      </c>
      <c r="U79" s="24"/>
      <c r="V79" s="24"/>
      <c r="W79" s="44"/>
      <c r="X79" s="22"/>
      <c r="Y79" s="24"/>
      <c r="Z79" s="24"/>
      <c r="AA79" s="44"/>
      <c r="AB79" s="22"/>
      <c r="AC79" s="24"/>
      <c r="AD79" s="24"/>
      <c r="AE79" s="24"/>
    </row>
    <row r="80">
      <c r="A80" s="74" t="s">
        <v>1255</v>
      </c>
      <c r="B80" s="18" t="s">
        <v>1256</v>
      </c>
      <c r="C80" s="20" t="s">
        <v>1257</v>
      </c>
      <c r="D80" s="22" t="s">
        <v>14</v>
      </c>
      <c r="E80" s="30" t="str">
        <f>HYPERLINK("https://www.youtube.com/watch?v=EdJ7_dU-LdU","HGB")</f>
        <v>HGB</v>
      </c>
      <c r="F80" s="24"/>
      <c r="G80" s="44"/>
      <c r="H80" s="22" t="s">
        <v>212</v>
      </c>
      <c r="I80" s="30" t="str">
        <f>HYPERLINK("https://www.youtube.com/watch?v=sOhMuheWOCE","CHB")</f>
        <v>CHB</v>
      </c>
      <c r="J80" s="24"/>
      <c r="K80" s="44"/>
      <c r="L80" s="22" t="s">
        <v>348</v>
      </c>
      <c r="M80" s="30" t="str">
        <f>HYPERLINK("https://www.youtube.com/watch?v=3O_em844CMg","CHB")</f>
        <v>CHB</v>
      </c>
      <c r="N80" s="24"/>
      <c r="O80" s="44"/>
      <c r="P80" s="22" t="s">
        <v>353</v>
      </c>
      <c r="Q80" s="30" t="str">
        <f>HYPERLINK("https://www.youtube.com/watch?v=1prGOfmVKPc","CHB")</f>
        <v>CHB</v>
      </c>
      <c r="R80" s="24"/>
      <c r="S80" s="44"/>
      <c r="T80" s="22" t="s">
        <v>307</v>
      </c>
      <c r="U80" s="30" t="str">
        <f>HYPERLINK("https://www.youtube.com/watch?v=rjHchsTCbUs","CHB")</f>
        <v>CHB</v>
      </c>
      <c r="V80" s="24"/>
      <c r="W80" s="44"/>
      <c r="X80" s="22" t="s">
        <v>319</v>
      </c>
      <c r="Y80" s="24"/>
      <c r="Z80" s="24"/>
      <c r="AA80" s="44"/>
      <c r="AB80" s="22" t="s">
        <v>345</v>
      </c>
      <c r="AC80" s="24"/>
      <c r="AD80" s="24"/>
      <c r="AE80" s="24"/>
    </row>
    <row r="81">
      <c r="A81" s="74" t="s">
        <v>1272</v>
      </c>
      <c r="B81" s="18" t="s">
        <v>1273</v>
      </c>
      <c r="C81" s="20" t="s">
        <v>1274</v>
      </c>
      <c r="D81" s="22" t="s">
        <v>14</v>
      </c>
      <c r="E81" s="30" t="str">
        <f>HYPERLINK("https://www.youtube.com/watch?v=7ud9iJyCycI","CHB")</f>
        <v>CHB</v>
      </c>
      <c r="F81" s="24"/>
      <c r="G81" s="44"/>
      <c r="H81" s="22" t="s">
        <v>335</v>
      </c>
      <c r="I81" s="30" t="str">
        <f>HYPERLINK("https://www.youtube.com/watch?v=ja-q7_deD-s","CHB")</f>
        <v>CHB</v>
      </c>
      <c r="J81" s="24"/>
      <c r="K81" s="44"/>
      <c r="L81" s="22" t="s">
        <v>354</v>
      </c>
      <c r="M81" s="30" t="str">
        <f>HYPERLINK("https://www.youtube.com/watch?v=Ty70sxA2LyI","CHB")</f>
        <v>CHB</v>
      </c>
      <c r="N81" s="24"/>
      <c r="O81" s="44"/>
      <c r="P81" s="22" t="s">
        <v>345</v>
      </c>
      <c r="Q81" s="24"/>
      <c r="R81" s="24"/>
      <c r="S81" s="44"/>
      <c r="T81" s="22" t="s">
        <v>318</v>
      </c>
      <c r="U81" s="24"/>
      <c r="V81" s="24"/>
      <c r="W81" s="44"/>
      <c r="X81" s="22"/>
      <c r="Y81" s="24"/>
      <c r="Z81" s="24"/>
      <c r="AA81" s="44"/>
      <c r="AB81" s="22"/>
      <c r="AC81" s="24"/>
      <c r="AD81" s="24"/>
      <c r="AE81" s="24"/>
    </row>
    <row r="82">
      <c r="A82" s="74" t="s">
        <v>1281</v>
      </c>
      <c r="B82" s="18" t="s">
        <v>1282</v>
      </c>
      <c r="C82" s="20" t="s">
        <v>1284</v>
      </c>
      <c r="D82" s="22" t="s">
        <v>14</v>
      </c>
      <c r="E82" s="30" t="str">
        <f>HYPERLINK("https://www.youtube.com/watch?v=t82XYrZb5yI","HGB")</f>
        <v>HGB</v>
      </c>
      <c r="F82" s="24"/>
      <c r="G82" s="44"/>
      <c r="H82" s="22" t="s">
        <v>249</v>
      </c>
      <c r="I82" s="30" t="str">
        <f>HYPERLINK("https://www.youtube.com/watch?v=6wpkLXAgq0s","FNY")</f>
        <v>FNY</v>
      </c>
      <c r="J82" s="30" t="str">
        <f>HYPERLINK("https://www.youtube.com/watch?v=ta_HYwp6S2w&amp;index=146&amp;list=PLbU6uWaIKemqNvTeRxK-Ay6PRg9iwCKVi&amp;t=0s","HIT")</f>
        <v>HIT</v>
      </c>
      <c r="K82" s="50"/>
      <c r="L82" s="22" t="s">
        <v>354</v>
      </c>
      <c r="M82" s="24"/>
      <c r="N82" s="24"/>
      <c r="O82" s="44"/>
      <c r="P82" s="22" t="s">
        <v>353</v>
      </c>
      <c r="Q82" s="24"/>
      <c r="R82" s="24"/>
      <c r="S82" s="44"/>
      <c r="T82" s="22" t="s">
        <v>307</v>
      </c>
      <c r="U82" s="24"/>
      <c r="V82" s="24"/>
      <c r="W82" s="44"/>
      <c r="X82" s="22"/>
      <c r="Y82" s="24"/>
      <c r="Z82" s="24"/>
      <c r="AA82" s="44"/>
      <c r="AB82" s="22"/>
      <c r="AC82" s="24"/>
      <c r="AD82" s="24"/>
      <c r="AE82" s="24"/>
    </row>
    <row r="83">
      <c r="A83" s="74" t="s">
        <v>1293</v>
      </c>
      <c r="B83" s="18" t="s">
        <v>1295</v>
      </c>
      <c r="C83" s="20" t="s">
        <v>1297</v>
      </c>
      <c r="D83" s="22" t="s">
        <v>14</v>
      </c>
      <c r="E83" s="30" t="str">
        <f>HYPERLINK("https://www.youtube.com/watch?v=6S58Ci-h-9U","CHB")</f>
        <v>CHB</v>
      </c>
      <c r="F83" s="24"/>
      <c r="G83" s="44"/>
      <c r="H83" s="22" t="s">
        <v>249</v>
      </c>
      <c r="I83" s="30" t="str">
        <f>HYPERLINK("https://www.youtube.com/watch?v=ZsbCN1mxj34","CHB")</f>
        <v>CHB</v>
      </c>
      <c r="J83" s="24"/>
      <c r="K83" s="44"/>
      <c r="L83" s="22" t="s">
        <v>319</v>
      </c>
      <c r="M83" s="24"/>
      <c r="N83" s="24"/>
      <c r="O83" s="44"/>
      <c r="P83" s="22"/>
      <c r="Q83" s="24"/>
      <c r="R83" s="24"/>
      <c r="S83" s="44"/>
      <c r="T83" s="22"/>
      <c r="U83" s="24"/>
      <c r="V83" s="24"/>
      <c r="W83" s="44"/>
      <c r="X83" s="22"/>
      <c r="Y83" s="24"/>
      <c r="Z83" s="24"/>
      <c r="AA83" s="44"/>
      <c r="AB83" s="22"/>
      <c r="AC83" s="24"/>
      <c r="AD83" s="24"/>
      <c r="AE83" s="24"/>
    </row>
    <row r="84">
      <c r="A84" s="74" t="s">
        <v>1302</v>
      </c>
      <c r="B84" s="18" t="s">
        <v>1303</v>
      </c>
      <c r="C84" s="20" t="s">
        <v>1304</v>
      </c>
      <c r="D84" s="22" t="s">
        <v>14</v>
      </c>
      <c r="E84" s="30" t="str">
        <f>HYPERLINK("https://www.youtube.com/watch?v=d0vL6SmbF2g","HGB")</f>
        <v>HGB</v>
      </c>
      <c r="F84" s="30" t="str">
        <f>HYPERLINK("https://www.youtube.com/watch?v=ul7-g3Q_Q5k","CHB")</f>
        <v>CHB</v>
      </c>
      <c r="G84" s="44"/>
      <c r="H84" s="22" t="s">
        <v>778</v>
      </c>
      <c r="I84" s="30" t="str">
        <f>HYPERLINK("https://www.youtube.com/watch?v=5jobpRE95Dg","HGB")</f>
        <v>HGB</v>
      </c>
      <c r="J84" s="30" t="str">
        <f>HYPERLINK("https://www.youtube.com/watch?v=XsCoidV8tXg","CHB")</f>
        <v>CHB</v>
      </c>
      <c r="K84" s="50"/>
      <c r="L84" s="22" t="s">
        <v>318</v>
      </c>
      <c r="M84" s="30" t="str">
        <f>HYPERLINK("https://www.youtube.com/watch?v=owqZIRdCk8Y","CHB")</f>
        <v>CHB</v>
      </c>
      <c r="N84" s="24"/>
      <c r="O84" s="44"/>
      <c r="P84" s="22"/>
      <c r="Q84" s="24"/>
      <c r="R84" s="24"/>
      <c r="S84" s="44"/>
      <c r="T84" s="22"/>
      <c r="U84" s="24"/>
      <c r="V84" s="24"/>
      <c r="W84" s="44"/>
      <c r="X84" s="22"/>
      <c r="Y84" s="24"/>
      <c r="Z84" s="24"/>
      <c r="AA84" s="44"/>
      <c r="AB84" s="22"/>
      <c r="AC84" s="24"/>
      <c r="AD84" s="24"/>
      <c r="AE84" s="24"/>
    </row>
    <row r="85">
      <c r="A85" s="74" t="s">
        <v>1313</v>
      </c>
      <c r="B85" s="18" t="s">
        <v>1314</v>
      </c>
      <c r="C85" s="20" t="s">
        <v>1315</v>
      </c>
      <c r="D85" s="22" t="s">
        <v>14</v>
      </c>
      <c r="E85" s="24"/>
      <c r="F85" s="24"/>
      <c r="G85" s="44"/>
      <c r="H85" s="22" t="s">
        <v>827</v>
      </c>
      <c r="I85" s="30" t="str">
        <f>HYPERLINK("https://www.youtube.com/watch?v=4N6CkAuvtf0","CHB")</f>
        <v>CHB</v>
      </c>
      <c r="J85" s="24"/>
      <c r="K85" s="44"/>
      <c r="L85" s="22" t="s">
        <v>500</v>
      </c>
      <c r="M85" s="30" t="str">
        <f>HYPERLINK("https://www.youtube.com/watch?v=d-6kWAUOEQQ","CHB")</f>
        <v>CHB</v>
      </c>
      <c r="N85" s="24"/>
      <c r="O85" s="44"/>
      <c r="P85" s="22" t="s">
        <v>442</v>
      </c>
      <c r="Q85" s="30" t="str">
        <f>HYPERLINK("https://www.youtube.com/watch?v=lYTdjpXEQKY","CHB")</f>
        <v>CHB</v>
      </c>
      <c r="R85" s="24"/>
      <c r="S85" s="44"/>
      <c r="T85" s="22" t="s">
        <v>861</v>
      </c>
      <c r="U85" s="30" t="str">
        <f>HYPERLINK("https://www.youtube.com/watch?v=6kbr1OGxBQw","CHB")</f>
        <v>CHB</v>
      </c>
      <c r="V85" s="24"/>
      <c r="W85" s="44"/>
      <c r="X85" s="22"/>
      <c r="Y85" s="24"/>
      <c r="Z85" s="24"/>
      <c r="AA85" s="44"/>
      <c r="AB85" s="22"/>
      <c r="AC85" s="24"/>
      <c r="AD85" s="24"/>
      <c r="AE85" s="24"/>
    </row>
    <row r="86">
      <c r="A86" s="74" t="s">
        <v>1327</v>
      </c>
      <c r="B86" s="18" t="s">
        <v>1328</v>
      </c>
      <c r="C86" s="20" t="s">
        <v>1329</v>
      </c>
      <c r="D86" s="22" t="s">
        <v>14</v>
      </c>
      <c r="E86" s="24"/>
      <c r="F86" s="24"/>
      <c r="G86" s="44"/>
      <c r="H86" s="22" t="s">
        <v>335</v>
      </c>
      <c r="I86" s="30" t="str">
        <f>HYPERLINK("https://www.youtube.com/watch?v=MXSJZyx9VTg","CHB")</f>
        <v>CHB</v>
      </c>
      <c r="J86" s="24"/>
      <c r="K86" s="44"/>
      <c r="L86" s="22" t="s">
        <v>1332</v>
      </c>
      <c r="M86" s="30" t="str">
        <f>HYPERLINK("https://www.youtube.com/watch?v=_8J4VYXqKEY","CHB")</f>
        <v>CHB</v>
      </c>
      <c r="N86" s="24"/>
      <c r="O86" s="44"/>
      <c r="P86" s="22" t="s">
        <v>353</v>
      </c>
      <c r="Q86" s="30" t="str">
        <f>HYPERLINK("https://www.youtube.com/watch?v=fj3nTnJD_PE","CHB")</f>
        <v>CHB</v>
      </c>
      <c r="R86" s="24"/>
      <c r="S86" s="44"/>
      <c r="T86" s="22"/>
      <c r="U86" s="24"/>
      <c r="V86" s="24"/>
      <c r="W86" s="44"/>
      <c r="X86" s="22"/>
      <c r="Y86" s="24"/>
      <c r="Z86" s="24"/>
      <c r="AA86" s="44"/>
      <c r="AB86" s="22"/>
      <c r="AC86" s="24"/>
      <c r="AD86" s="24"/>
      <c r="AE86" s="24"/>
    </row>
    <row r="87">
      <c r="A87" s="74" t="s">
        <v>1338</v>
      </c>
      <c r="B87" s="18" t="s">
        <v>1339</v>
      </c>
      <c r="C87" s="20" t="s">
        <v>1340</v>
      </c>
      <c r="D87" s="22" t="s">
        <v>14</v>
      </c>
      <c r="E87" s="30" t="str">
        <f>HYPERLINK("https://www.youtube.com/watch?v=WbELkhI5sGw","HGB")</f>
        <v>HGB</v>
      </c>
      <c r="F87" s="24"/>
      <c r="G87" s="44"/>
      <c r="H87" s="22" t="s">
        <v>1343</v>
      </c>
      <c r="I87" s="30" t="str">
        <f>HYPERLINK("https://www.twitch.tv/videos/90420109","XEL")</f>
        <v>XEL</v>
      </c>
      <c r="J87" s="24"/>
      <c r="K87" s="50"/>
      <c r="L87" s="22" t="s">
        <v>935</v>
      </c>
      <c r="M87" s="24"/>
      <c r="N87" s="24"/>
      <c r="O87" s="44"/>
      <c r="P87" s="22" t="s">
        <v>319</v>
      </c>
      <c r="Q87" s="24"/>
      <c r="R87" s="24"/>
      <c r="S87" s="44"/>
      <c r="T87" s="22" t="s">
        <v>437</v>
      </c>
      <c r="U87" s="24"/>
      <c r="V87" s="24"/>
      <c r="W87" s="44"/>
      <c r="X87" s="22" t="s">
        <v>411</v>
      </c>
      <c r="Y87" s="24"/>
      <c r="Z87" s="24"/>
      <c r="AA87" s="44"/>
      <c r="AB87" s="22" t="s">
        <v>438</v>
      </c>
      <c r="AC87" s="24"/>
      <c r="AD87" s="24"/>
      <c r="AE87" s="24"/>
    </row>
    <row r="88">
      <c r="A88" s="74" t="s">
        <v>1347</v>
      </c>
      <c r="B88" s="18" t="s">
        <v>1348</v>
      </c>
      <c r="C88" s="20" t="s">
        <v>1349</v>
      </c>
      <c r="D88" s="22" t="s">
        <v>14</v>
      </c>
      <c r="E88" s="24"/>
      <c r="F88" s="24"/>
      <c r="G88" s="44"/>
      <c r="H88" s="22" t="s">
        <v>325</v>
      </c>
      <c r="I88" s="30" t="str">
        <f>HYPERLINK("https://www.youtube.com/watch?v=2AHdhlhS0W8","CHB")</f>
        <v>CHB</v>
      </c>
      <c r="J88" s="24"/>
      <c r="K88" s="44"/>
      <c r="L88" s="22" t="s">
        <v>319</v>
      </c>
      <c r="M88" s="30" t="str">
        <f>HYPERLINK("https://www.youtube.com/watch?v=VgGIyRspq0s","CHB")</f>
        <v>CHB</v>
      </c>
      <c r="N88" s="24"/>
      <c r="O88" s="44"/>
      <c r="P88" s="22"/>
      <c r="Q88" s="24"/>
      <c r="R88" s="24"/>
      <c r="S88" s="44"/>
      <c r="T88" s="22"/>
      <c r="U88" s="24"/>
      <c r="V88" s="24"/>
      <c r="W88" s="44"/>
      <c r="X88" s="22"/>
      <c r="Y88" s="24"/>
      <c r="Z88" s="24"/>
      <c r="AA88" s="44"/>
      <c r="AB88" s="22"/>
      <c r="AC88" s="24"/>
      <c r="AD88" s="24"/>
      <c r="AE88" s="24"/>
    </row>
    <row r="89">
      <c r="A89" s="74" t="s">
        <v>1358</v>
      </c>
      <c r="B89" s="18" t="s">
        <v>1359</v>
      </c>
      <c r="C89" s="20" t="s">
        <v>1360</v>
      </c>
      <c r="D89" s="22" t="s">
        <v>14</v>
      </c>
      <c r="E89" s="30" t="str">
        <f>HYPERLINK("https://www.youtube.com/watch?v=xkdqLzWetHg","CHB")</f>
        <v>CHB</v>
      </c>
      <c r="F89" s="24"/>
      <c r="G89" s="44"/>
      <c r="H89" s="22" t="s">
        <v>249</v>
      </c>
      <c r="I89" s="30" t="str">
        <f>HYPERLINK("https://www.youtube.com/watch?v=vqLRwNCc0S8","CHB")</f>
        <v>CHB</v>
      </c>
      <c r="J89" s="24"/>
      <c r="K89" s="44"/>
      <c r="L89" s="22" t="s">
        <v>318</v>
      </c>
      <c r="M89" s="24"/>
      <c r="N89" s="24"/>
      <c r="O89" s="44"/>
      <c r="P89" s="22" t="s">
        <v>319</v>
      </c>
      <c r="Q89" s="24"/>
      <c r="R89" s="24"/>
      <c r="S89" s="44"/>
      <c r="T89" s="22"/>
      <c r="U89" s="24"/>
      <c r="V89" s="24"/>
      <c r="W89" s="44"/>
      <c r="X89" s="22"/>
      <c r="Y89" s="24"/>
      <c r="Z89" s="24"/>
      <c r="AA89" s="44"/>
      <c r="AB89" s="22"/>
      <c r="AC89" s="24"/>
      <c r="AD89" s="24"/>
      <c r="AE89" s="24"/>
    </row>
    <row r="90">
      <c r="A90" s="74" t="s">
        <v>1375</v>
      </c>
      <c r="B90" s="18" t="s">
        <v>1376</v>
      </c>
      <c r="C90" s="20" t="s">
        <v>1377</v>
      </c>
      <c r="D90" s="22" t="s">
        <v>14</v>
      </c>
      <c r="E90" s="24"/>
      <c r="F90" s="24"/>
      <c r="G90" s="44"/>
      <c r="H90" s="22" t="s">
        <v>249</v>
      </c>
      <c r="I90" s="30" t="str">
        <f>HYPERLINK("https://www.youtube.com/watch?v=0LI5d-y6K-E","CHB")</f>
        <v>CHB</v>
      </c>
      <c r="J90" s="24"/>
      <c r="K90" s="44"/>
      <c r="L90" s="22" t="s">
        <v>571</v>
      </c>
      <c r="M90" s="30" t="str">
        <f>HYPERLINK("https://www.youtube.com/watch?v=Ix2I3QViwjk","CHB")</f>
        <v>CHB</v>
      </c>
      <c r="N90" s="24"/>
      <c r="O90" s="44"/>
      <c r="P90" s="22" t="s">
        <v>604</v>
      </c>
      <c r="Q90" s="30" t="str">
        <f>HYPERLINK("https://www.youtube.com/watch?v=vtxp7i-be78","CHB")</f>
        <v>CHB</v>
      </c>
      <c r="R90" s="24"/>
      <c r="S90" s="44"/>
      <c r="T90" s="22" t="s">
        <v>562</v>
      </c>
      <c r="U90" s="30" t="str">
        <f>HYPERLINK("https://www.youtube.com/watch?v=8LIsWFn4l5w","CHB")</f>
        <v>CHB</v>
      </c>
      <c r="V90" s="24"/>
      <c r="W90" s="44"/>
      <c r="X90" s="22"/>
      <c r="Y90" s="24"/>
      <c r="Z90" s="24"/>
      <c r="AA90" s="44"/>
      <c r="AB90" s="22"/>
      <c r="AC90" s="24"/>
      <c r="AD90" s="24"/>
      <c r="AE90" s="24"/>
    </row>
    <row r="91">
      <c r="A91" s="74" t="s">
        <v>1388</v>
      </c>
      <c r="B91" s="18" t="s">
        <v>1389</v>
      </c>
      <c r="C91" s="20" t="s">
        <v>1390</v>
      </c>
      <c r="D91" s="22" t="s">
        <v>14</v>
      </c>
      <c r="E91" s="24"/>
      <c r="F91" s="24"/>
      <c r="G91" s="44"/>
      <c r="H91" s="22" t="s">
        <v>1391</v>
      </c>
      <c r="I91" s="30" t="str">
        <f>HYPERLINK("https://www.twitch.tv/videos/322774056","NIM")</f>
        <v>NIM</v>
      </c>
      <c r="J91" s="30" t="str">
        <f>HYPERLINK("https://www.youtube.com/watch?v=lZeJIPce_T0","CHB")</f>
        <v>CHB</v>
      </c>
      <c r="K91" s="44"/>
      <c r="L91" s="22" t="s">
        <v>319</v>
      </c>
      <c r="M91" s="30" t="str">
        <f>HYPERLINK("https://www.youtube.com/watch?v=Y7kJ6wfPFGI","CHB")</f>
        <v>CHB</v>
      </c>
      <c r="N91" s="24"/>
      <c r="O91" s="44"/>
      <c r="P91" s="22" t="s">
        <v>318</v>
      </c>
      <c r="Q91" s="30" t="str">
        <f>HYPERLINK("https://www.youtube.com/watch?v=xzRGXGDq6bA","CHB")</f>
        <v>CHB</v>
      </c>
      <c r="R91" s="24"/>
      <c r="S91" s="44"/>
      <c r="T91" s="22"/>
      <c r="U91" s="24"/>
      <c r="V91" s="24"/>
      <c r="W91" s="44"/>
      <c r="X91" s="22"/>
      <c r="Y91" s="24"/>
      <c r="Z91" s="24"/>
      <c r="AA91" s="44"/>
      <c r="AB91" s="22"/>
      <c r="AC91" s="24"/>
      <c r="AD91" s="24"/>
      <c r="AE91" s="24"/>
    </row>
    <row r="92">
      <c r="A92" s="74" t="s">
        <v>1400</v>
      </c>
      <c r="B92" s="18" t="s">
        <v>1401</v>
      </c>
      <c r="C92" s="20" t="s">
        <v>1402</v>
      </c>
      <c r="D92" s="22" t="s">
        <v>14</v>
      </c>
      <c r="E92" s="24"/>
      <c r="F92" s="24"/>
      <c r="G92" s="44"/>
      <c r="H92" s="22" t="s">
        <v>1403</v>
      </c>
      <c r="I92" s="30" t="str">
        <f>HYPERLINK("https://www.youtube.com/watch?v=g3ZiEzNEU18&amp;index=158&amp;list=PLbU6uWaIKemqNvTeRxK-Ay6PRg9iwCKVi&amp;t=0s","HIT")</f>
        <v>HIT</v>
      </c>
      <c r="J92" s="52"/>
      <c r="K92" s="44"/>
      <c r="L92" s="22" t="s">
        <v>465</v>
      </c>
      <c r="M92" s="24"/>
      <c r="N92" s="24"/>
      <c r="O92" s="44"/>
      <c r="P92" s="22" t="s">
        <v>1406</v>
      </c>
      <c r="Q92" s="24"/>
      <c r="R92" s="24"/>
      <c r="S92" s="44"/>
      <c r="T92" s="22" t="s">
        <v>411</v>
      </c>
      <c r="U92" s="24"/>
      <c r="V92" s="24"/>
      <c r="W92" s="44"/>
      <c r="X92" s="22" t="s">
        <v>452</v>
      </c>
      <c r="Y92" s="24"/>
      <c r="Z92" s="24"/>
      <c r="AA92" s="44"/>
      <c r="AB92" s="22" t="s">
        <v>319</v>
      </c>
      <c r="AC92" s="24"/>
      <c r="AD92" s="24"/>
      <c r="AE92" s="24"/>
    </row>
    <row r="93">
      <c r="A93" s="74" t="s">
        <v>1409</v>
      </c>
      <c r="B93" s="18" t="s">
        <v>1410</v>
      </c>
      <c r="C93" s="20" t="s">
        <v>1411</v>
      </c>
      <c r="D93" s="22" t="s">
        <v>14</v>
      </c>
      <c r="E93" s="24"/>
      <c r="F93" s="24"/>
      <c r="G93" s="44"/>
      <c r="H93" s="22" t="s">
        <v>1412</v>
      </c>
      <c r="I93" s="30" t="str">
        <f>HYPERLINK("https://www.youtube.com/watch?v=Rs6s0hiElNs","CHB")</f>
        <v>CHB</v>
      </c>
      <c r="J93" s="24"/>
      <c r="K93" s="44"/>
      <c r="L93" s="22" t="s">
        <v>742</v>
      </c>
      <c r="M93" s="30" t="str">
        <f>HYPERLINK("https://www.twitch.tv/videos/89948422","XEL")</f>
        <v>XEL</v>
      </c>
      <c r="N93" s="30" t="str">
        <f>HYPERLINK("https://www.youtube.com/watch?v=4Yz9H8b7bJw","CHB")</f>
        <v>CHB</v>
      </c>
      <c r="O93" s="50"/>
      <c r="P93" s="22" t="s">
        <v>1017</v>
      </c>
      <c r="Q93" s="30" t="str">
        <f>HYPERLINK("https://www.youtube.com/watch?v=bNjOHib32_A","CHB")</f>
        <v>CHB</v>
      </c>
      <c r="R93" s="24"/>
      <c r="S93" s="44"/>
      <c r="T93" s="22" t="s">
        <v>319</v>
      </c>
      <c r="U93" s="24"/>
      <c r="V93" s="24"/>
      <c r="W93" s="44"/>
      <c r="X93" s="22" t="s">
        <v>411</v>
      </c>
      <c r="Y93" s="24"/>
      <c r="Z93" s="24"/>
      <c r="AA93" s="44"/>
      <c r="AB93" s="22" t="s">
        <v>437</v>
      </c>
      <c r="AC93" s="24"/>
      <c r="AD93" s="24"/>
      <c r="AE93" s="24"/>
    </row>
    <row r="94">
      <c r="A94" s="74" t="s">
        <v>1425</v>
      </c>
      <c r="B94" s="18" t="s">
        <v>1427</v>
      </c>
      <c r="C94" s="20" t="s">
        <v>1428</v>
      </c>
      <c r="D94" s="22" t="s">
        <v>14</v>
      </c>
      <c r="E94" s="30" t="str">
        <f>HYPERLINK("https://www.youtube.com/watch?v=pMkw55za8LY","HGB")</f>
        <v>HGB</v>
      </c>
      <c r="F94" s="24"/>
      <c r="G94" s="44"/>
      <c r="H94" s="22" t="s">
        <v>586</v>
      </c>
      <c r="I94" s="24"/>
      <c r="J94" s="24"/>
      <c r="K94" s="44"/>
      <c r="L94" s="22" t="s">
        <v>1431</v>
      </c>
      <c r="M94" s="24"/>
      <c r="N94" s="24"/>
      <c r="O94" s="44"/>
      <c r="P94" s="22" t="s">
        <v>1434</v>
      </c>
      <c r="Q94" s="24"/>
      <c r="R94" s="24"/>
      <c r="S94" s="44"/>
      <c r="T94" s="22" t="s">
        <v>500</v>
      </c>
      <c r="U94" s="30" t="str">
        <f>HYPERLINK("https://www.youtube.com/watch?v=D6HXhwmzu6Y","FNY")</f>
        <v>FNY</v>
      </c>
      <c r="V94" s="30" t="str">
        <f>HYPERLINK("https://www.youtube.com/watch?v=42RrbIBjVx0&amp;index=155&amp;list=PLbU6uWaIKemqNvTeRxK-Ay6PRg9iwCKVi&amp;t=0s","HIT")</f>
        <v>HIT</v>
      </c>
      <c r="W94" s="71" t="str">
        <f>HYPERLINK("https://www.youtube.com/watch?v=D9LwsQ-j4lc","ABA")</f>
        <v>ABA</v>
      </c>
      <c r="X94" s="22" t="s">
        <v>353</v>
      </c>
      <c r="Y94" s="24"/>
      <c r="Z94" s="24"/>
      <c r="AA94" s="44"/>
      <c r="AB94" s="22" t="s">
        <v>437</v>
      </c>
      <c r="AC94" s="24"/>
      <c r="AD94" s="24"/>
      <c r="AE94" s="24"/>
    </row>
    <row r="95">
      <c r="A95" s="74" t="s">
        <v>1442</v>
      </c>
      <c r="B95" s="18" t="s">
        <v>1443</v>
      </c>
      <c r="C95" s="20" t="s">
        <v>1444</v>
      </c>
      <c r="D95" s="22" t="s">
        <v>14</v>
      </c>
      <c r="E95" s="30" t="str">
        <f>HYPERLINK("https://www.youtube.com/watch?v=LZbDIr-Sywk","HGB")</f>
        <v>HGB</v>
      </c>
      <c r="F95" s="24"/>
      <c r="G95" s="44"/>
      <c r="H95" s="22" t="s">
        <v>593</v>
      </c>
      <c r="I95" s="30" t="str">
        <f>HYPERLINK("https://www.youtube.com/watch?v=7LpUK60ExXw","HGB")</f>
        <v>HGB</v>
      </c>
      <c r="J95" s="30" t="str">
        <f>HYPERLINK("https://www.youtube.com/watch?v=SrbJAA5tKN0&amp;t=0s&amp;list=PLbU6uWaIKemqNvTeRxK-Ay6PRg9iwCKVi&amp;index=25","HIT")</f>
        <v>HIT</v>
      </c>
      <c r="K95" s="50"/>
      <c r="L95" s="22"/>
      <c r="M95" s="24"/>
      <c r="N95" s="24"/>
      <c r="O95" s="44"/>
      <c r="P95" s="22"/>
      <c r="Q95" s="24"/>
      <c r="R95" s="24"/>
      <c r="S95" s="44"/>
      <c r="T95" s="22"/>
      <c r="U95" s="24"/>
      <c r="V95" s="24"/>
      <c r="W95" s="44"/>
      <c r="X95" s="22"/>
      <c r="Y95" s="24"/>
      <c r="Z95" s="24"/>
      <c r="AA95" s="44"/>
      <c r="AB95" s="22"/>
      <c r="AC95" s="24"/>
      <c r="AD95" s="24"/>
      <c r="AE95" s="24"/>
    </row>
    <row r="96">
      <c r="A96" s="74" t="s">
        <v>1458</v>
      </c>
      <c r="B96" s="18" t="s">
        <v>1459</v>
      </c>
      <c r="C96" s="20" t="s">
        <v>1460</v>
      </c>
      <c r="D96" s="22" t="s">
        <v>14</v>
      </c>
      <c r="E96" s="24"/>
      <c r="F96" s="24"/>
      <c r="G96" s="44"/>
      <c r="H96" s="22" t="s">
        <v>650</v>
      </c>
      <c r="I96" s="30" t="str">
        <f>HYPERLINK("https://www.youtube.com/watch?v=MocpdPBman0","CHB")</f>
        <v>CHB</v>
      </c>
      <c r="J96" s="24"/>
      <c r="K96" s="44"/>
      <c r="L96" s="22" t="s">
        <v>353</v>
      </c>
      <c r="M96" s="30" t="str">
        <f>HYPERLINK("https://www.youtube.com/watch?v=ej961mzCEzs","CHB")</f>
        <v>CHB</v>
      </c>
      <c r="N96" s="24"/>
      <c r="O96" s="44"/>
      <c r="P96" s="22" t="s">
        <v>442</v>
      </c>
      <c r="Q96" s="30" t="str">
        <f>HYPERLINK("https://www.youtube.com/watch?v=uZeRfuIY-XQ","CHB")</f>
        <v>CHB</v>
      </c>
      <c r="R96" s="24"/>
      <c r="S96" s="44"/>
      <c r="T96" s="22" t="s">
        <v>319</v>
      </c>
      <c r="U96" s="24"/>
      <c r="V96" s="24"/>
      <c r="W96" s="44"/>
      <c r="X96" s="22" t="s">
        <v>318</v>
      </c>
      <c r="Y96" s="24"/>
      <c r="Z96" s="24"/>
      <c r="AA96" s="44"/>
      <c r="AB96" s="22" t="s">
        <v>345</v>
      </c>
      <c r="AC96" s="24"/>
      <c r="AD96" s="24"/>
      <c r="AE96" s="24"/>
    </row>
    <row r="97">
      <c r="A97" s="74" t="s">
        <v>1468</v>
      </c>
      <c r="B97" s="18" t="s">
        <v>1469</v>
      </c>
      <c r="C97" s="20" t="s">
        <v>1470</v>
      </c>
      <c r="D97" s="22" t="s">
        <v>14</v>
      </c>
      <c r="E97" s="30" t="str">
        <f>HYPERLINK("https://www.twitch.tv/videos/133749603","GOL")</f>
        <v>GOL</v>
      </c>
      <c r="F97" s="30" t="str">
        <f>HYPERLINK("https://www.youtube.com/watch?v=Ru9Cuz3uTMU","HGB")</f>
        <v>HGB</v>
      </c>
      <c r="G97" s="71" t="str">
        <f>HYPERLINK("https://www.youtube.com/watch?v=qTV5BjIb-lk&amp;index=30&amp;t=0s","MOL")</f>
        <v>MOL</v>
      </c>
      <c r="H97" s="22" t="s">
        <v>670</v>
      </c>
      <c r="I97" s="30" t="str">
        <f>HYPERLINK("https://www.twitch.tv/videos/90757586","XEL")</f>
        <v>XEL</v>
      </c>
      <c r="J97" s="30" t="str">
        <f>HYPERLINK("https://www.youtube.com/playlist?list=PLbVGARhZL4D3Lq70cwW57ZaYW2LqWbHoA","Playlist")</f>
        <v>Playlist</v>
      </c>
      <c r="K97" s="35"/>
      <c r="L97" s="22" t="s">
        <v>319</v>
      </c>
      <c r="M97" s="24"/>
      <c r="N97" s="24"/>
      <c r="O97" s="44"/>
      <c r="P97" s="22" t="s">
        <v>883</v>
      </c>
      <c r="Q97" s="24"/>
      <c r="R97" s="24"/>
      <c r="S97" s="44"/>
      <c r="T97" s="22" t="s">
        <v>437</v>
      </c>
      <c r="U97" s="30" t="str">
        <f>HYPERLINK("https://www.youtube.com/watch?v=l9FQWAjVNFM","MOL")</f>
        <v>MOL</v>
      </c>
      <c r="V97" s="24"/>
      <c r="W97" s="50"/>
      <c r="X97" s="22" t="s">
        <v>438</v>
      </c>
      <c r="Y97" s="24"/>
      <c r="Z97" s="24"/>
      <c r="AA97" s="44"/>
      <c r="AB97" s="22" t="s">
        <v>411</v>
      </c>
      <c r="AC97" s="24"/>
      <c r="AD97" s="24"/>
      <c r="AE97" s="24"/>
    </row>
    <row r="98">
      <c r="A98" s="74" t="s">
        <v>1484</v>
      </c>
      <c r="B98" s="18" t="s">
        <v>1485</v>
      </c>
      <c r="C98" s="20" t="s">
        <v>1486</v>
      </c>
      <c r="D98" s="22" t="s">
        <v>14</v>
      </c>
      <c r="E98" s="30" t="str">
        <f>HYPERLINK("https://www.youtube.com/watch?v=f7St2T-lBJ4","SUN")</f>
        <v>SUN</v>
      </c>
      <c r="F98" s="30" t="str">
        <f>HYPERLINK("https://www.youtube.com/watch?v=U57a9zI5pxc","CHB")</f>
        <v>CHB</v>
      </c>
      <c r="G98" s="44"/>
      <c r="H98" s="22" t="s">
        <v>335</v>
      </c>
      <c r="I98" s="30" t="str">
        <f>HYPERLINK("https://www.youtube.com/watch?v=f7St2T-lBJ4","SUN")</f>
        <v>SUN</v>
      </c>
      <c r="J98" s="30" t="str">
        <f>HYPERLINK("https://www.youtube.com/watch?v=zMLirIowqUw","CHB")</f>
        <v>CHB</v>
      </c>
      <c r="K98" s="44"/>
      <c r="L98" s="22" t="s">
        <v>318</v>
      </c>
      <c r="M98" s="30" t="str">
        <f>HYPERLINK("https://www.youtube.com/watch?v=rKwrwirkIt8","SUN")</f>
        <v>SUN</v>
      </c>
      <c r="N98" s="30" t="str">
        <f>HYPERLINK("https://www.youtube.com/watch?v=p_78sELn8YQ","CHB")</f>
        <v>CHB</v>
      </c>
      <c r="O98" s="44"/>
      <c r="P98" s="22" t="s">
        <v>411</v>
      </c>
      <c r="Q98" s="30" t="str">
        <f>HYPERLINK("https://www.youtube.com/watch?v=2bDqnYeUE48","SUN")</f>
        <v>SUN</v>
      </c>
      <c r="R98" s="30" t="str">
        <f>HYPERLINK("https://www.youtube.com/watch?v=jZakDzCc9Vw","CHB")</f>
        <v>CHB</v>
      </c>
      <c r="S98" s="44"/>
      <c r="T98" s="22"/>
      <c r="U98" s="24"/>
      <c r="V98" s="24"/>
      <c r="W98" s="44"/>
      <c r="X98" s="22"/>
      <c r="Y98" s="24"/>
      <c r="Z98" s="24"/>
      <c r="AA98" s="44"/>
      <c r="AB98" s="22"/>
      <c r="AC98" s="24"/>
      <c r="AD98" s="24"/>
      <c r="AE98" s="24"/>
    </row>
    <row r="99">
      <c r="A99" s="74" t="s">
        <v>1504</v>
      </c>
      <c r="B99" s="18" t="s">
        <v>1505</v>
      </c>
      <c r="C99" s="20" t="s">
        <v>1506</v>
      </c>
      <c r="D99" s="22" t="s">
        <v>14</v>
      </c>
      <c r="E99" s="30" t="str">
        <f>HYPERLINK("https://www.youtube.com/watch?v=RvFUf3bb2Ao","HGB")</f>
        <v>HGB</v>
      </c>
      <c r="F99" s="24"/>
      <c r="G99" s="44"/>
      <c r="H99" s="22" t="s">
        <v>335</v>
      </c>
      <c r="I99" s="30" t="str">
        <f>HYPERLINK("https://www.youtube.com/watch?v=57oHTcTRcO8","CHB")</f>
        <v>CHB</v>
      </c>
      <c r="J99" s="24"/>
      <c r="K99" s="44"/>
      <c r="L99" s="22" t="s">
        <v>353</v>
      </c>
      <c r="M99" s="30" t="str">
        <f>HYPERLINK("https://www.youtube.com/watch?v=3LcbmgKrHGI","SUN")</f>
        <v>SUN</v>
      </c>
      <c r="N99" s="30" t="str">
        <f>HYPERLINK("https://www.youtube.com/watch?v=-NSJ0o_xI80","CHB")</f>
        <v>CHB</v>
      </c>
      <c r="O99" s="44"/>
      <c r="P99" s="22"/>
      <c r="Q99" s="24"/>
      <c r="R99" s="24"/>
      <c r="S99" s="44"/>
      <c r="T99" s="22"/>
      <c r="U99" s="24"/>
      <c r="V99" s="24"/>
      <c r="W99" s="44"/>
      <c r="X99" s="22"/>
      <c r="Y99" s="24"/>
      <c r="Z99" s="24"/>
      <c r="AA99" s="44"/>
      <c r="AB99" s="22"/>
      <c r="AC99" s="24"/>
      <c r="AD99" s="24"/>
      <c r="AE99" s="24"/>
    </row>
    <row r="100">
      <c r="A100" s="74" t="s">
        <v>1520</v>
      </c>
      <c r="B100" s="18" t="s">
        <v>1521</v>
      </c>
      <c r="C100" s="20" t="s">
        <v>1522</v>
      </c>
      <c r="D100" s="22" t="s">
        <v>14</v>
      </c>
      <c r="E100" s="30" t="str">
        <f>HYPERLINK("https://www.youtube.com/watch?v=Bxd5cj0g5lk","SUN")</f>
        <v>SUN</v>
      </c>
      <c r="F100" s="24"/>
      <c r="G100" s="44"/>
      <c r="H100" s="22" t="s">
        <v>1343</v>
      </c>
      <c r="I100" s="30" t="str">
        <f>HYPERLINK("https://www.youtube.com/playlist?list=PLbVGARhZL4D0RWrruNps6YMCTbVdzhlWN","Playlist")</f>
        <v>Playlist</v>
      </c>
      <c r="K100" s="50"/>
      <c r="L100" s="22" t="s">
        <v>437</v>
      </c>
      <c r="M100" s="30" t="str">
        <f>HYPERLINK("https://www.youtube.com/watch?v=Bxd5cj0g5lk","SUN")</f>
        <v>SUN</v>
      </c>
      <c r="N100" s="24"/>
      <c r="O100" s="44"/>
      <c r="P100" s="22" t="s">
        <v>1332</v>
      </c>
      <c r="Q100" s="30" t="str">
        <f>HYPERLINK("https://www.youtube.com/watch?v=iSMi1GVM9K0","CHB")</f>
        <v>CHB</v>
      </c>
      <c r="R100" s="24"/>
      <c r="S100" s="44"/>
      <c r="T100" s="22" t="s">
        <v>345</v>
      </c>
      <c r="U100" s="30" t="str">
        <f>HYPERLINK("https://www.youtube.com/watch?v=fEyD6GRYFCY","SUN")</f>
        <v>SUN</v>
      </c>
      <c r="V100" s="30" t="str">
        <f>HYPERLINK("https://www.youtube.com/watch?v=A7Ff8tMmgjs","CHB")</f>
        <v>CHB</v>
      </c>
      <c r="W100" s="44"/>
      <c r="X100" s="22" t="s">
        <v>319</v>
      </c>
      <c r="Y100" s="30" t="str">
        <f>HYPERLINK("https://www.youtube.com/watch?v=Z1YX7rQXFTg","SUN")</f>
        <v>SUN</v>
      </c>
      <c r="Z100" s="24"/>
      <c r="AA100" s="44"/>
      <c r="AB100" s="22" t="s">
        <v>1538</v>
      </c>
      <c r="AC100" s="30" t="str">
        <f>HYPERLINK("https://www.youtube.com/watch?v=iZ2hkkvEcTU","SUN")</f>
        <v>SUN</v>
      </c>
      <c r="AD100" s="30" t="str">
        <f>HYPERLINK("https://www.youtube.com/watch?v=NeoHs6ovX8I","CHB")</f>
        <v>CHB</v>
      </c>
      <c r="AE100" s="24"/>
    </row>
    <row r="101">
      <c r="A101" s="74" t="s">
        <v>1543</v>
      </c>
      <c r="B101" s="18" t="s">
        <v>1544</v>
      </c>
      <c r="C101" s="20" t="s">
        <v>1545</v>
      </c>
      <c r="D101" s="22" t="s">
        <v>14</v>
      </c>
      <c r="E101" s="24"/>
      <c r="F101" s="24"/>
      <c r="G101" s="44"/>
      <c r="H101" s="22" t="s">
        <v>593</v>
      </c>
      <c r="I101" s="30" t="str">
        <f>HYPERLINK("https://www.youtube.com/watch?v=3rfgVSWNiYE","ABA")</f>
        <v>ABA</v>
      </c>
      <c r="J101" s="30" t="str">
        <f>HYPERLINK("https://www.youtube.com/watch?v=GmGYB5ny8SY","CHB")</f>
        <v>CHB</v>
      </c>
      <c r="K101" s="50"/>
      <c r="L101" s="22" t="s">
        <v>348</v>
      </c>
      <c r="M101" s="24"/>
      <c r="N101" s="24"/>
      <c r="O101" s="44"/>
      <c r="P101" s="22" t="s">
        <v>575</v>
      </c>
      <c r="Q101" s="30" t="str">
        <f>HYPERLINK("https://www.youtube.com/watch?v=dLgOlcIuCwY","CHB")</f>
        <v>CHB</v>
      </c>
      <c r="R101" s="24"/>
      <c r="S101" s="44"/>
      <c r="T101" s="22" t="s">
        <v>673</v>
      </c>
      <c r="U101" s="30" t="str">
        <f>HYPERLINK("https://www.youtube.com/watch?v=AznwInNnbjE","CHB")</f>
        <v>CHB</v>
      </c>
      <c r="V101" s="24"/>
      <c r="W101" s="44"/>
      <c r="X101" s="22"/>
      <c r="Y101" s="24"/>
      <c r="Z101" s="24"/>
      <c r="AA101" s="44"/>
      <c r="AB101" s="22"/>
      <c r="AC101" s="24"/>
      <c r="AD101" s="24"/>
      <c r="AE101" s="24"/>
    </row>
    <row r="102">
      <c r="A102" s="74" t="s">
        <v>1558</v>
      </c>
      <c r="B102" s="18" t="s">
        <v>1559</v>
      </c>
      <c r="C102" s="20" t="s">
        <v>1560</v>
      </c>
      <c r="D102" s="22" t="s">
        <v>14</v>
      </c>
      <c r="E102" s="30" t="str">
        <f>HYPERLINK("https://www.youtube.com/watch?v=q7bhQIR8oTI","HGB")</f>
        <v>HGB</v>
      </c>
      <c r="F102" s="24"/>
      <c r="G102" s="44"/>
      <c r="H102" s="22" t="s">
        <v>690</v>
      </c>
      <c r="I102" s="30" t="str">
        <f>HYPERLINK("https://www.twitch.tv/videos/90160148","XEL")</f>
        <v>XEL</v>
      </c>
      <c r="J102" s="30" t="str">
        <f>HYPERLINK("https://www.youtube.com/playlist?list=PLbVGARhZL4D0uXQTGzvfC1QtCcyY1OPUp","Playlist")</f>
        <v>Playlist</v>
      </c>
      <c r="K102" s="35"/>
      <c r="L102" s="22" t="s">
        <v>318</v>
      </c>
      <c r="M102" s="24"/>
      <c r="N102" s="24"/>
      <c r="O102" s="44"/>
      <c r="P102" s="22" t="s">
        <v>319</v>
      </c>
      <c r="Q102" s="24"/>
      <c r="R102" s="24"/>
      <c r="S102" s="44"/>
      <c r="T102" s="22" t="s">
        <v>476</v>
      </c>
      <c r="U102" s="30" t="str">
        <f>HYPERLINK("https://www.youtube.com/watch?v=q7bhQIR8oTI","HGB")</f>
        <v>HGB</v>
      </c>
      <c r="V102" s="24"/>
      <c r="W102" s="50"/>
      <c r="X102" s="22"/>
      <c r="Y102" s="24"/>
      <c r="Z102" s="24"/>
      <c r="AA102" s="44"/>
      <c r="AB102" s="22"/>
      <c r="AC102" s="24"/>
      <c r="AD102" s="24"/>
      <c r="AE102" s="24"/>
    </row>
    <row r="103">
      <c r="A103" s="74" t="s">
        <v>1576</v>
      </c>
      <c r="B103" s="18" t="s">
        <v>1579</v>
      </c>
      <c r="C103" s="20" t="s">
        <v>1580</v>
      </c>
      <c r="D103" s="22" t="s">
        <v>14</v>
      </c>
      <c r="E103" s="30" t="str">
        <f>HYPERLINK("https://www.youtube.com/watch?v=xIkmnwtZuhc","HGB")</f>
        <v>HGB</v>
      </c>
      <c r="F103" s="24"/>
      <c r="G103" s="44"/>
      <c r="H103" s="22" t="s">
        <v>1343</v>
      </c>
      <c r="I103" s="24"/>
      <c r="J103" s="24"/>
      <c r="K103" s="44"/>
      <c r="L103" s="22" t="s">
        <v>1581</v>
      </c>
      <c r="M103" s="30" t="str">
        <f>HYPERLINK("https://www.youtube.com/watch?v=Z5fERARHo_Q&amp;t=0s&amp;list=PLbU6uWaIKemqNvTeRxK-Ay6PRg9iwCKVi&amp;index=98","HIT")</f>
        <v>HIT</v>
      </c>
      <c r="N103" s="24"/>
      <c r="O103" s="50"/>
      <c r="P103" s="22" t="s">
        <v>1586</v>
      </c>
      <c r="Q103" s="24"/>
      <c r="R103" s="24"/>
      <c r="S103" s="44"/>
      <c r="T103" s="22" t="s">
        <v>783</v>
      </c>
      <c r="U103" s="24"/>
      <c r="V103" s="24"/>
      <c r="W103" s="44"/>
      <c r="X103" s="22" t="s">
        <v>348</v>
      </c>
      <c r="Y103" s="24"/>
      <c r="Z103" s="24"/>
      <c r="AA103" s="44"/>
      <c r="AB103" s="22" t="s">
        <v>726</v>
      </c>
      <c r="AC103" s="24"/>
      <c r="AD103" s="24"/>
      <c r="AE103" s="24"/>
    </row>
    <row r="104">
      <c r="A104" s="74" t="s">
        <v>1587</v>
      </c>
      <c r="B104" s="18" t="s">
        <v>1588</v>
      </c>
      <c r="C104" s="20" t="s">
        <v>1589</v>
      </c>
      <c r="D104" s="22" t="s">
        <v>14</v>
      </c>
      <c r="E104" s="30" t="str">
        <f>HYPERLINK("https://www.youtube.com/watch?v=0DNFvE3n90k","CHB")</f>
        <v>CHB</v>
      </c>
      <c r="F104" s="24"/>
      <c r="G104" s="44"/>
      <c r="H104" s="22" t="s">
        <v>145</v>
      </c>
      <c r="I104" s="30" t="str">
        <f>HYPERLINK("https://www.youtube.com/watch?v=yNmvXsPJeIk&amp;index=144&amp;list=PLbU6uWaIKemqNvTeRxK-Ay6PRg9iwCKVi&amp;t=0s","HIT")</f>
        <v>HIT</v>
      </c>
      <c r="J104" s="30" t="str">
        <f>HYPERLINK("https://www.youtube.com/watch?v=-T84gJ5NvGc","CHB")</f>
        <v>CHB</v>
      </c>
      <c r="K104" s="44"/>
      <c r="L104" s="22"/>
      <c r="M104" s="24"/>
      <c r="N104" s="24"/>
      <c r="O104" s="44"/>
      <c r="P104" s="22"/>
      <c r="Q104" s="24"/>
      <c r="R104" s="24"/>
      <c r="S104" s="44"/>
      <c r="T104" s="22"/>
      <c r="U104" s="24"/>
      <c r="V104" s="24"/>
      <c r="W104" s="44"/>
      <c r="X104" s="22"/>
      <c r="Y104" s="24"/>
      <c r="Z104" s="24"/>
      <c r="AA104" s="44"/>
      <c r="AB104" s="22"/>
      <c r="AC104" s="24"/>
      <c r="AD104" s="24"/>
      <c r="AE104" s="24"/>
    </row>
    <row r="105">
      <c r="A105" s="74" t="s">
        <v>1597</v>
      </c>
      <c r="B105" s="18" t="s">
        <v>1598</v>
      </c>
      <c r="C105" s="20" t="s">
        <v>1599</v>
      </c>
      <c r="D105" s="22" t="s">
        <v>14</v>
      </c>
      <c r="E105" s="24"/>
      <c r="F105" s="24"/>
      <c r="G105" s="44"/>
      <c r="H105" s="22" t="s">
        <v>1601</v>
      </c>
      <c r="I105" s="24"/>
      <c r="J105" s="24"/>
      <c r="K105" s="44"/>
      <c r="L105" s="22" t="s">
        <v>411</v>
      </c>
      <c r="M105" s="24"/>
      <c r="N105" s="24"/>
      <c r="O105" s="44"/>
      <c r="P105" s="22" t="s">
        <v>1258</v>
      </c>
      <c r="Q105" s="24"/>
      <c r="R105" s="24"/>
      <c r="S105" s="44"/>
      <c r="T105" s="22" t="s">
        <v>435</v>
      </c>
      <c r="U105" s="24"/>
      <c r="V105" s="24"/>
      <c r="W105" s="44"/>
      <c r="X105" s="22" t="s">
        <v>1603</v>
      </c>
      <c r="Y105" s="24"/>
      <c r="Z105" s="24"/>
      <c r="AA105" s="44"/>
      <c r="AB105" s="22"/>
      <c r="AC105" s="24"/>
      <c r="AD105" s="24"/>
      <c r="AE105" s="24"/>
    </row>
    <row r="106">
      <c r="A106" s="74" t="s">
        <v>1604</v>
      </c>
      <c r="B106" s="18" t="s">
        <v>1605</v>
      </c>
      <c r="C106" s="20" t="s">
        <v>1606</v>
      </c>
      <c r="D106" s="22" t="s">
        <v>14</v>
      </c>
      <c r="E106" s="30" t="str">
        <f>HYPERLINK("https://www.youtube.com/watch?v=J5gguBlwoSI&amp;index=108&amp;list=PLbU6uWaIKemqNvTeRxK-Ay6PRg9iwCKVi&amp;t=0s","HIT")</f>
        <v>HIT</v>
      </c>
      <c r="F106" s="30" t="str">
        <f>HYPERLINK("https://www.youtube.com/watch?v=NTUTmxs4eL8","CHB")</f>
        <v>CHB</v>
      </c>
      <c r="G106" s="50"/>
      <c r="H106" s="22" t="s">
        <v>619</v>
      </c>
      <c r="I106" s="30" t="str">
        <f>HYPERLINK("https://www.youtube.com/watch?v=vmeMfzEVNb8","CHB")</f>
        <v>CHB</v>
      </c>
      <c r="J106" s="24"/>
      <c r="K106" s="44"/>
      <c r="L106" s="22" t="s">
        <v>319</v>
      </c>
      <c r="M106" s="30" t="str">
        <f>HYPERLINK("https://www.youtube.com/watch?v=J5gguBlwoSI&amp;index=108&amp;list=PLbU6uWaIKemqNvTeRxK-Ay6PRg9iwCKVi&amp;t=0s","HIT")</f>
        <v>HIT</v>
      </c>
      <c r="N106" s="30" t="str">
        <f>HYPERLINK("https://www.youtube.com/watch?v=NTUTmxs4eL8","CHB")</f>
        <v>CHB</v>
      </c>
      <c r="O106" s="50"/>
      <c r="P106" s="22"/>
      <c r="Q106" s="24"/>
      <c r="R106" s="24"/>
      <c r="S106" s="44"/>
      <c r="T106" s="22"/>
      <c r="U106" s="24"/>
      <c r="V106" s="24"/>
      <c r="W106" s="44"/>
      <c r="X106" s="22"/>
      <c r="Y106" s="24"/>
      <c r="Z106" s="24"/>
      <c r="AA106" s="44"/>
      <c r="AB106" s="22"/>
      <c r="AC106" s="24"/>
      <c r="AD106" s="24"/>
      <c r="AE106" s="24"/>
    </row>
    <row r="107">
      <c r="A107" s="74" t="s">
        <v>1624</v>
      </c>
      <c r="B107" s="18" t="s">
        <v>1625</v>
      </c>
      <c r="C107" s="20" t="s">
        <v>1626</v>
      </c>
      <c r="D107" s="22" t="s">
        <v>14</v>
      </c>
      <c r="E107" s="30" t="str">
        <f>HYPERLINK("https://www.youtube.com/watch?v=gcRysNBxuxc","HGB")</f>
        <v>HGB</v>
      </c>
      <c r="F107" s="30" t="str">
        <f>HYPERLINK("https://www.youtube.com/watch?v=qIvaOo2zHuY","SUN")</f>
        <v>SUN</v>
      </c>
      <c r="G107" s="44"/>
      <c r="H107" s="22" t="s">
        <v>1335</v>
      </c>
      <c r="I107" s="24"/>
      <c r="J107" s="24"/>
      <c r="K107" s="44"/>
      <c r="L107" s="22" t="s">
        <v>465</v>
      </c>
      <c r="M107" s="24"/>
      <c r="N107" s="24"/>
      <c r="O107" s="44"/>
      <c r="P107" s="22" t="s">
        <v>319</v>
      </c>
      <c r="Q107" s="24"/>
      <c r="R107" s="24"/>
      <c r="S107" s="44"/>
      <c r="T107" s="22" t="s">
        <v>1431</v>
      </c>
      <c r="U107" s="24"/>
      <c r="V107" s="24"/>
      <c r="W107" s="44"/>
      <c r="X107" s="22" t="s">
        <v>1632</v>
      </c>
      <c r="Y107" s="30" t="str">
        <f>HYPERLINK("https://www.youtube.com/watch?v=DDp7R6jibY4&amp;index=137&amp;list=PLbU6uWaIKemqNvTeRxK-Ay6PRg9iwCKVi&amp;t=0s","HIT")</f>
        <v>HIT</v>
      </c>
      <c r="Z107" s="30" t="str">
        <f>HYPERLINK("https://www.youtube.com/watch?v=2B65BZZlZlA","ABA")</f>
        <v>ABA</v>
      </c>
      <c r="AA107" s="50"/>
      <c r="AB107" s="22" t="s">
        <v>441</v>
      </c>
      <c r="AC107" s="30" t="str">
        <f>HYPERLINK("https://www.twitch.tv/videos/90422471","XEL")</f>
        <v>XEL</v>
      </c>
      <c r="AD107" s="24"/>
      <c r="AE107" s="52"/>
    </row>
    <row r="108">
      <c r="A108" s="74" t="s">
        <v>1639</v>
      </c>
      <c r="B108" s="18" t="s">
        <v>1642</v>
      </c>
      <c r="C108" s="20" t="s">
        <v>1643</v>
      </c>
      <c r="D108" s="22" t="s">
        <v>14</v>
      </c>
      <c r="E108" s="24"/>
      <c r="F108" s="24"/>
      <c r="G108" s="44"/>
      <c r="H108" s="22" t="s">
        <v>721</v>
      </c>
      <c r="I108" s="30" t="str">
        <f>HYPERLINK("https://www.youtube.com/watch?v=E-N0z7PQ4yA","HGB")</f>
        <v>HGB</v>
      </c>
      <c r="J108" s="30" t="str">
        <f>HYPERLINK("https://www.youtube.com/watch?v=qH6SWa2bFfI","CHB")</f>
        <v>CHB</v>
      </c>
      <c r="K108" s="50"/>
      <c r="L108" s="22"/>
      <c r="M108" s="24"/>
      <c r="N108" s="24"/>
      <c r="O108" s="44"/>
      <c r="P108" s="22"/>
      <c r="Q108" s="24"/>
      <c r="R108" s="24"/>
      <c r="S108" s="44"/>
      <c r="T108" s="22"/>
      <c r="U108" s="24"/>
      <c r="V108" s="24"/>
      <c r="W108" s="44"/>
      <c r="X108" s="22"/>
      <c r="Y108" s="24"/>
      <c r="Z108" s="24"/>
      <c r="AA108" s="44"/>
      <c r="AB108" s="22"/>
      <c r="AC108" s="24"/>
      <c r="AD108" s="24"/>
      <c r="AE108" s="24"/>
    </row>
    <row r="109">
      <c r="A109" s="74" t="s">
        <v>1650</v>
      </c>
      <c r="B109" s="18" t="s">
        <v>1652</v>
      </c>
      <c r="C109" s="20" t="s">
        <v>1653</v>
      </c>
      <c r="D109" s="22" t="s">
        <v>14</v>
      </c>
      <c r="E109" s="30" t="str">
        <f>HYPERLINK("https://www.youtube.com/watch?v=IPqi3CHRAqw","CHB")</f>
        <v>CHB</v>
      </c>
      <c r="F109" s="24"/>
      <c r="G109" s="44"/>
      <c r="H109" s="22" t="s">
        <v>506</v>
      </c>
      <c r="I109" s="30" t="str">
        <f>HYPERLINK("https://www.youtube.com/watch?v=wmUiPd7L05I","CHB")</f>
        <v>CHB</v>
      </c>
      <c r="J109" s="24"/>
      <c r="K109" s="44"/>
      <c r="L109" s="22"/>
      <c r="M109" s="24"/>
      <c r="N109" s="24"/>
      <c r="O109" s="44"/>
      <c r="P109" s="22"/>
      <c r="Q109" s="24"/>
      <c r="R109" s="24"/>
      <c r="S109" s="44"/>
      <c r="T109" s="22"/>
      <c r="U109" s="24"/>
      <c r="V109" s="24"/>
      <c r="W109" s="44"/>
      <c r="X109" s="22"/>
      <c r="Y109" s="24"/>
      <c r="Z109" s="24"/>
      <c r="AA109" s="44"/>
      <c r="AB109" s="22"/>
      <c r="AC109" s="24"/>
      <c r="AD109" s="24"/>
      <c r="AE109" s="24"/>
    </row>
    <row r="110">
      <c r="A110" s="74" t="s">
        <v>1660</v>
      </c>
      <c r="B110" s="18" t="s">
        <v>1661</v>
      </c>
      <c r="C110" s="20" t="s">
        <v>1662</v>
      </c>
      <c r="D110" s="22" t="s">
        <v>14</v>
      </c>
      <c r="E110" s="30" t="str">
        <f>HYPERLINK("https://www.youtube.com/watch?v=7SaX8OFXYpo","CHB")</f>
        <v>CHB</v>
      </c>
      <c r="F110" s="24"/>
      <c r="G110" s="44"/>
      <c r="H110" s="22" t="s">
        <v>212</v>
      </c>
      <c r="I110" s="30" t="str">
        <f>HYPERLINK("https://www.youtube.com/watch?v=g8FexmvmwiM","CHB")</f>
        <v>CHB</v>
      </c>
      <c r="J110" s="24"/>
      <c r="K110" s="44"/>
      <c r="L110" s="22" t="s">
        <v>1671</v>
      </c>
      <c r="M110" s="30" t="str">
        <f>HYPERLINK("https://www.youtube.com/watch?v=auGFDPy88OM","CHB")</f>
        <v>CHB</v>
      </c>
      <c r="N110" s="24"/>
      <c r="O110" s="44"/>
      <c r="P110" s="22" t="s">
        <v>319</v>
      </c>
      <c r="Q110" s="24"/>
      <c r="R110" s="24"/>
      <c r="S110" s="44"/>
      <c r="T110" s="22" t="s">
        <v>437</v>
      </c>
      <c r="U110" s="30" t="str">
        <f>HYPERLINK("https://www.youtube.com/watch?v=8WXnxglDeOA","CHB")</f>
        <v>CHB</v>
      </c>
      <c r="V110" s="24"/>
      <c r="W110" s="44"/>
      <c r="X110" s="22"/>
      <c r="Y110" s="24"/>
      <c r="Z110" s="24"/>
      <c r="AA110" s="44"/>
      <c r="AB110" s="22"/>
      <c r="AC110" s="24"/>
      <c r="AD110" s="24"/>
      <c r="AE110" s="24"/>
    </row>
    <row r="111">
      <c r="A111" s="74" t="s">
        <v>1675</v>
      </c>
      <c r="B111" s="18" t="s">
        <v>1676</v>
      </c>
      <c r="C111" s="20" t="s">
        <v>1678</v>
      </c>
      <c r="D111" s="22" t="s">
        <v>14</v>
      </c>
      <c r="E111" s="24"/>
      <c r="F111" s="24"/>
      <c r="G111" s="44"/>
      <c r="H111" s="22" t="s">
        <v>458</v>
      </c>
      <c r="I111" s="30" t="str">
        <f>HYPERLINK("https://www.youtube.com/watch?v=LiU_djksh14&amp;index=152&amp;list=PLbU6uWaIKemqNvTeRxK-Ay6PRg9iwCKVi&amp;t=0s","HIT")</f>
        <v>HIT</v>
      </c>
      <c r="J111" s="52"/>
      <c r="K111" s="50"/>
      <c r="L111" s="22" t="s">
        <v>411</v>
      </c>
      <c r="M111" s="52"/>
      <c r="N111" s="52"/>
      <c r="O111" s="50"/>
      <c r="P111" s="22" t="s">
        <v>318</v>
      </c>
      <c r="Q111" s="24"/>
      <c r="R111" s="24"/>
      <c r="S111" s="44"/>
      <c r="T111" s="22" t="s">
        <v>319</v>
      </c>
      <c r="U111" s="30" t="str">
        <f>HYPERLINK("https://www.twitch.tv/videos/90423299","XEL")</f>
        <v>XEL</v>
      </c>
      <c r="V111" s="30" t="str">
        <f>HYPERLINK("https://www.youtube.com/playlist?list=PLbVGARhZL4D3nX5OVj0C7iwGpZceRrlo0","Playlist")</f>
        <v>Playlist</v>
      </c>
      <c r="W111" s="35"/>
      <c r="X111" s="22" t="s">
        <v>345</v>
      </c>
      <c r="Y111" s="30" t="str">
        <f>HYPERLINK("https://www.youtube.com/watch?v=g8gh13ogWW8","ABA")</f>
        <v>ABA</v>
      </c>
      <c r="Z111" s="52"/>
      <c r="AA111" s="50"/>
      <c r="AB111" s="22" t="s">
        <v>353</v>
      </c>
      <c r="AC111" s="30" t="str">
        <f>HYPERLINK("https://www.youtube.com/watch?v=nkf4s0wRBRw&amp;index=151&amp;list=PLbU6uWaIKemqNvTeRxK-Ay6PRg9iwCKVi&amp;t=0s","HIT")</f>
        <v>HIT</v>
      </c>
      <c r="AD111" s="30" t="str">
        <f>HYPERLINK("https://www.youtube.com/watch?v=3Dq3giU-kjI","FNY")</f>
        <v>FNY</v>
      </c>
      <c r="AE111" s="30" t="str">
        <f>HYPERLINK("https://www.youtube.com/watch?v=g8gh13ogWW8","ABA")</f>
        <v>ABA</v>
      </c>
    </row>
    <row r="112">
      <c r="A112" s="74" t="s">
        <v>1696</v>
      </c>
      <c r="B112" s="18" t="s">
        <v>1697</v>
      </c>
      <c r="C112" s="20" t="s">
        <v>1698</v>
      </c>
      <c r="D112" s="22" t="s">
        <v>14</v>
      </c>
      <c r="E112" s="30" t="str">
        <f>HYPERLINK("https://www.youtube.com/watch?v=eWUG39PeYU0","HGB")</f>
        <v>HGB</v>
      </c>
      <c r="F112" s="24"/>
      <c r="G112" s="44"/>
      <c r="H112" s="22" t="s">
        <v>423</v>
      </c>
      <c r="I112" s="24"/>
      <c r="J112" s="24"/>
      <c r="K112" s="44"/>
      <c r="L112" s="22" t="s">
        <v>319</v>
      </c>
      <c r="M112" s="24"/>
      <c r="N112" s="24"/>
      <c r="O112" s="44"/>
      <c r="P112" s="22" t="s">
        <v>673</v>
      </c>
      <c r="Q112" s="30" t="str">
        <f>HYPERLINK("https://www.youtube.com/watch?v=qNL-HpNGxH8&amp;index=138&amp;list=PLbU6uWaIKemqNvTeRxK-Ay6PRg9iwCKVi&amp;t=0s","HIT")</f>
        <v>HIT</v>
      </c>
      <c r="R112" s="52"/>
      <c r="S112" s="50"/>
      <c r="T112" s="22"/>
      <c r="U112" s="24"/>
      <c r="V112" s="24"/>
      <c r="W112" s="44"/>
      <c r="X112" s="22"/>
      <c r="Y112" s="24"/>
      <c r="Z112" s="24"/>
      <c r="AA112" s="44"/>
      <c r="AB112" s="22"/>
      <c r="AC112" s="24"/>
      <c r="AD112" s="24"/>
      <c r="AE112" s="24"/>
    </row>
    <row r="113">
      <c r="A113" s="74" t="s">
        <v>1708</v>
      </c>
      <c r="B113" s="18" t="s">
        <v>1710</v>
      </c>
      <c r="C113" s="20" t="s">
        <v>1711</v>
      </c>
      <c r="D113" s="22" t="s">
        <v>14</v>
      </c>
      <c r="E113" s="24"/>
      <c r="F113" s="24"/>
      <c r="G113" s="44"/>
      <c r="H113" s="22" t="s">
        <v>1714</v>
      </c>
      <c r="I113" s="30" t="str">
        <f>HYPERLINK("https://www.youtube.com/watch?v=Vl2RJkwIWjo","CHB")</f>
        <v>CHB</v>
      </c>
      <c r="J113" s="24"/>
      <c r="K113" s="44"/>
      <c r="L113" s="22" t="s">
        <v>411</v>
      </c>
      <c r="M113" s="30" t="str">
        <f>HYPERLINK("https://www.youtube.com/watch?v=b8iEPw5SODI","CHB")</f>
        <v>CHB</v>
      </c>
      <c r="N113" s="24"/>
      <c r="O113" s="44"/>
      <c r="P113" s="22"/>
      <c r="Q113" s="24"/>
      <c r="R113" s="24"/>
      <c r="S113" s="44"/>
      <c r="T113" s="22"/>
      <c r="U113" s="24"/>
      <c r="V113" s="24"/>
      <c r="W113" s="44"/>
      <c r="X113" s="22"/>
      <c r="Y113" s="24"/>
      <c r="Z113" s="24"/>
      <c r="AA113" s="44"/>
      <c r="AB113" s="22"/>
      <c r="AC113" s="24"/>
      <c r="AD113" s="24"/>
      <c r="AE113" s="24"/>
    </row>
    <row r="114">
      <c r="A114" s="74" t="s">
        <v>1723</v>
      </c>
      <c r="B114" s="18" t="s">
        <v>1724</v>
      </c>
      <c r="C114" s="20" t="s">
        <v>1725</v>
      </c>
      <c r="D114" s="22" t="s">
        <v>14</v>
      </c>
      <c r="E114" s="24"/>
      <c r="F114" s="24"/>
      <c r="G114" s="44"/>
      <c r="H114" s="22" t="s">
        <v>423</v>
      </c>
      <c r="I114" s="30" t="str">
        <f>HYPERLINK("https://www.youtube.com/watch?v=3Hzn7F2POcM&amp;index=240&amp;t=0s&amp;list=PLbU6uWaIKemqNvTeRxK-Ay6PRg9iwCKVi","HIT")</f>
        <v>HIT</v>
      </c>
      <c r="J114" s="30" t="str">
        <f>HYPERLINK("https://www.youtube.com/watch?v=hVD1OtuuZ5E","CHB")</f>
        <v>CHB</v>
      </c>
      <c r="K114" s="50"/>
      <c r="L114" s="22" t="s">
        <v>319</v>
      </c>
      <c r="M114" s="24"/>
      <c r="N114" s="24"/>
      <c r="O114" s="44"/>
      <c r="P114" s="22" t="s">
        <v>673</v>
      </c>
      <c r="Q114" s="30" t="str">
        <f>HYPERLINK("https://www.youtube.com/watch?v=yTwVEcvUSks","CHB")</f>
        <v>CHB</v>
      </c>
      <c r="R114" s="24"/>
      <c r="S114" s="44"/>
      <c r="T114" s="22"/>
      <c r="U114" s="24"/>
      <c r="V114" s="24"/>
      <c r="W114" s="44"/>
      <c r="X114" s="22"/>
      <c r="Y114" s="24"/>
      <c r="Z114" s="24"/>
      <c r="AA114" s="44"/>
      <c r="AB114" s="22"/>
      <c r="AC114" s="24"/>
      <c r="AD114" s="24"/>
      <c r="AE114" s="24"/>
    </row>
    <row r="115">
      <c r="A115" s="74" t="s">
        <v>1736</v>
      </c>
      <c r="B115" s="18" t="s">
        <v>1737</v>
      </c>
      <c r="C115" s="20" t="s">
        <v>1740</v>
      </c>
      <c r="D115" s="22" t="s">
        <v>14</v>
      </c>
      <c r="E115" s="30" t="str">
        <f>HYPERLINK("https://www.youtube.com/watch?v=vftBCy5hGNQ","HGB")</f>
        <v>HGB</v>
      </c>
      <c r="F115" s="24"/>
      <c r="G115" s="44"/>
      <c r="H115" s="22" t="s">
        <v>1743</v>
      </c>
      <c r="I115" s="30" t="str">
        <f>HYPERLINK("https://www.youtube.com/watch?v=aDNNDOupcqI","ABA")</f>
        <v>ABA</v>
      </c>
      <c r="J115" s="30" t="str">
        <f>HYPERLINK("https://www.youtube.com/watch?v=GxcguuIy6h8&amp;index=154&amp;list=PLbU6uWaIKemqNvTeRxK-Ay6PRg9iwCKVi&amp;t=0s","HIT")</f>
        <v>HIT</v>
      </c>
      <c r="K115" s="50"/>
      <c r="L115" s="22" t="s">
        <v>861</v>
      </c>
      <c r="M115" s="24"/>
      <c r="N115" s="24"/>
      <c r="O115" s="44"/>
      <c r="P115" s="22"/>
      <c r="Q115" s="24"/>
      <c r="R115" s="24"/>
      <c r="S115" s="44"/>
      <c r="T115" s="22"/>
      <c r="U115" s="24"/>
      <c r="V115" s="24"/>
      <c r="W115" s="44"/>
      <c r="X115" s="22"/>
      <c r="Y115" s="24"/>
      <c r="Z115" s="24"/>
      <c r="AA115" s="44"/>
      <c r="AB115" s="22"/>
      <c r="AC115" s="24"/>
      <c r="AD115" s="24"/>
      <c r="AE115" s="24"/>
    </row>
    <row r="116">
      <c r="A116" s="74" t="s">
        <v>1749</v>
      </c>
      <c r="B116" s="18" t="s">
        <v>1750</v>
      </c>
      <c r="C116" s="20" t="s">
        <v>1751</v>
      </c>
      <c r="D116" s="22" t="s">
        <v>14</v>
      </c>
      <c r="E116" s="30" t="str">
        <f>HYPERLINK("https://www.youtube.com/watch?v=Wdzzjocd_OA","CHB")</f>
        <v>CHB</v>
      </c>
      <c r="F116" s="24"/>
      <c r="G116" s="44"/>
      <c r="H116" s="22" t="s">
        <v>145</v>
      </c>
      <c r="I116" s="30" t="str">
        <f>HYPERLINK("https://www.youtube.com/watch?v=Yp3tedDnDlA","CHB")</f>
        <v>CHB</v>
      </c>
      <c r="J116" s="24"/>
      <c r="K116" s="44"/>
      <c r="L116" s="22"/>
      <c r="M116" s="24"/>
      <c r="N116" s="24"/>
      <c r="O116" s="44"/>
      <c r="P116" s="22"/>
      <c r="Q116" s="24"/>
      <c r="R116" s="24"/>
      <c r="S116" s="44"/>
      <c r="T116" s="22"/>
      <c r="U116" s="24"/>
      <c r="V116" s="24"/>
      <c r="W116" s="44"/>
      <c r="X116" s="22"/>
      <c r="Y116" s="24"/>
      <c r="Z116" s="24"/>
      <c r="AA116" s="44"/>
      <c r="AB116" s="22"/>
      <c r="AC116" s="24"/>
      <c r="AD116" s="24"/>
      <c r="AE116" s="24"/>
    </row>
    <row r="117">
      <c r="A117" s="74" t="s">
        <v>1759</v>
      </c>
      <c r="B117" s="18" t="s">
        <v>1761</v>
      </c>
      <c r="C117" s="20" t="s">
        <v>1762</v>
      </c>
      <c r="D117" s="22" t="s">
        <v>14</v>
      </c>
      <c r="E117" s="30" t="str">
        <f>HYPERLINK("https://www.youtube.com/watch?v=qjtBQBrqo5A","CHB")</f>
        <v>CHB</v>
      </c>
      <c r="F117" s="24"/>
      <c r="G117" s="44"/>
      <c r="H117" s="22" t="s">
        <v>699</v>
      </c>
      <c r="I117" s="30" t="str">
        <f>HYPERLINK("https://www.twitch.tv/videos/89951759","XEL")</f>
        <v>XEL</v>
      </c>
      <c r="J117" s="30" t="str">
        <f>HYPERLINK("https://www.youtube.com/watch?v=qsGQFMeiMOg","SUN")</f>
        <v>SUN</v>
      </c>
      <c r="K117" s="71" t="str">
        <f>HYPERLINK("https://www.youtube.com/watch?v=C7ks0YUHpZY","CHB")</f>
        <v>CHB</v>
      </c>
      <c r="L117" s="22" t="s">
        <v>318</v>
      </c>
      <c r="M117" s="24"/>
      <c r="N117" s="24"/>
      <c r="O117" s="44"/>
      <c r="P117" s="22" t="s">
        <v>319</v>
      </c>
      <c r="Q117" s="24"/>
      <c r="R117" s="24"/>
      <c r="S117" s="44"/>
      <c r="T117" s="22" t="s">
        <v>437</v>
      </c>
      <c r="U117" s="24"/>
      <c r="V117" s="24"/>
      <c r="W117" s="44"/>
      <c r="X117" s="22"/>
      <c r="Y117" s="24"/>
      <c r="Z117" s="24"/>
      <c r="AA117" s="44"/>
      <c r="AB117" s="22"/>
      <c r="AC117" s="24"/>
      <c r="AD117" s="24"/>
      <c r="AE117" s="24"/>
    </row>
    <row r="118">
      <c r="A118" s="74" t="s">
        <v>1773</v>
      </c>
      <c r="B118" s="18" t="s">
        <v>1774</v>
      </c>
      <c r="C118" s="20" t="s">
        <v>1775</v>
      </c>
      <c r="D118" s="22" t="s">
        <v>14</v>
      </c>
      <c r="E118" s="24"/>
      <c r="F118" s="24"/>
      <c r="G118" s="44"/>
      <c r="H118" s="22" t="s">
        <v>423</v>
      </c>
      <c r="I118" s="30" t="str">
        <f>HYPERLINK("https://www.youtube.com/watch?v=O-Pd6--KWuk","HGB")</f>
        <v>HGB</v>
      </c>
      <c r="J118" s="30" t="str">
        <f>HYPERLINK("https://www.youtube.com/watch?v=z-KyjORycxs","CHB")</f>
        <v>CHB</v>
      </c>
      <c r="K118" s="50"/>
      <c r="L118" s="22"/>
      <c r="M118" s="24"/>
      <c r="N118" s="24"/>
      <c r="O118" s="44"/>
      <c r="P118" s="22"/>
      <c r="Q118" s="24"/>
      <c r="R118" s="24"/>
      <c r="S118" s="44"/>
      <c r="T118" s="22"/>
      <c r="U118" s="24"/>
      <c r="V118" s="24"/>
      <c r="W118" s="44"/>
      <c r="X118" s="22"/>
      <c r="Y118" s="24"/>
      <c r="Z118" s="24"/>
      <c r="AA118" s="44"/>
      <c r="AB118" s="22"/>
      <c r="AC118" s="24"/>
      <c r="AD118" s="24"/>
      <c r="AE118" s="24"/>
    </row>
    <row r="119">
      <c r="A119" s="74" t="s">
        <v>1783</v>
      </c>
      <c r="B119" s="18" t="s">
        <v>1784</v>
      </c>
      <c r="C119" s="20" t="s">
        <v>1785</v>
      </c>
      <c r="D119" s="22" t="s">
        <v>14</v>
      </c>
      <c r="E119" s="24"/>
      <c r="F119" s="24"/>
      <c r="G119" s="44"/>
      <c r="H119" s="22" t="s">
        <v>1786</v>
      </c>
      <c r="I119" s="30" t="str">
        <f>HYPERLINK("https://www.youtube.com/watch?v=kdqyFYBkarU","SUN")</f>
        <v>SUN</v>
      </c>
      <c r="J119" s="30" t="str">
        <f>HYPERLINK("https://www.youtube.com/watch?v=tAEtsKFCYes","CHB")</f>
        <v>CHB</v>
      </c>
      <c r="K119" s="44"/>
      <c r="L119" s="22" t="s">
        <v>958</v>
      </c>
      <c r="M119" s="30" t="str">
        <f>HYPERLINK("https://www.youtube.com/watch?v=4XVtecbh34k","HGB")</f>
        <v>HGB</v>
      </c>
      <c r="N119" s="30" t="str">
        <f>HYPERLINK("https://www.youtube.com/watch?v=mKoBVYyvVUs","CHB")</f>
        <v>CHB</v>
      </c>
      <c r="O119" s="50"/>
      <c r="P119" s="22" t="s">
        <v>319</v>
      </c>
      <c r="Q119" s="30" t="str">
        <f>HYPERLINK("https://www.youtube.com/watch?v=tAEtsKFCYes","CHB")</f>
        <v>CHB</v>
      </c>
      <c r="R119" s="24"/>
      <c r="S119" s="44"/>
      <c r="T119" s="22"/>
      <c r="U119" s="24"/>
      <c r="V119" s="24"/>
      <c r="W119" s="44"/>
      <c r="X119" s="22"/>
      <c r="Y119" s="24"/>
      <c r="Z119" s="24"/>
      <c r="AA119" s="44"/>
      <c r="AB119" s="22"/>
      <c r="AC119" s="24"/>
      <c r="AD119" s="24"/>
      <c r="AE119" s="24"/>
    </row>
    <row r="120">
      <c r="A120" s="74" t="s">
        <v>1801</v>
      </c>
      <c r="B120" s="18" t="s">
        <v>1802</v>
      </c>
      <c r="C120" s="20" t="s">
        <v>1803</v>
      </c>
      <c r="D120" s="22" t="s">
        <v>14</v>
      </c>
      <c r="E120" s="24"/>
      <c r="F120" s="24"/>
      <c r="G120" s="44"/>
      <c r="H120" s="22" t="s">
        <v>1733</v>
      </c>
      <c r="I120" s="24"/>
      <c r="J120" s="24"/>
      <c r="K120" s="44"/>
      <c r="L120" s="22" t="s">
        <v>1805</v>
      </c>
      <c r="M120" s="82" t="str">
        <f>HYPERLINK("https://www.twitch.tv/videos/110154711","XEL")</f>
        <v>XEL</v>
      </c>
      <c r="N120" s="30" t="str">
        <f>HYPERLINK("https://www.youtube.com/playlist?list=PLbVGARhZL4D0tnIYt_TR-n6Bb8-Hut-ZI","Playlist")</f>
        <v>Playlist</v>
      </c>
      <c r="O120" s="35"/>
      <c r="P120" s="22"/>
      <c r="Q120" s="24"/>
      <c r="R120" s="24"/>
      <c r="S120" s="44"/>
      <c r="T120" s="22"/>
      <c r="U120" s="24"/>
      <c r="V120" s="24"/>
      <c r="W120" s="44"/>
      <c r="X120" s="22"/>
      <c r="Y120" s="24"/>
      <c r="Z120" s="24"/>
      <c r="AA120" s="44"/>
      <c r="AB120" s="22"/>
      <c r="AC120" s="24"/>
      <c r="AD120" s="24"/>
      <c r="AE120" s="24"/>
    </row>
    <row r="121">
      <c r="A121" s="74" t="s">
        <v>1814</v>
      </c>
      <c r="B121" s="18" t="s">
        <v>1815</v>
      </c>
      <c r="C121" s="20" t="s">
        <v>1816</v>
      </c>
      <c r="D121" s="22" t="s">
        <v>14</v>
      </c>
      <c r="E121" s="30" t="str">
        <f>HYPERLINK("https://www.youtube.com/watch?v=_NG0xHjrXHQ","HGB")</f>
        <v>HGB</v>
      </c>
      <c r="F121" s="24"/>
      <c r="G121" s="44"/>
      <c r="H121" s="22" t="s">
        <v>511</v>
      </c>
      <c r="I121" s="30" t="str">
        <f>HYPERLINK("https://www.youtube.com/watch?v=SwwwNRmSAKY","CHB")</f>
        <v>CHB</v>
      </c>
      <c r="J121" s="24"/>
      <c r="K121" s="44"/>
      <c r="L121" s="22" t="s">
        <v>319</v>
      </c>
      <c r="M121" s="24"/>
      <c r="N121" s="24"/>
      <c r="O121" s="44"/>
      <c r="P121" s="22" t="s">
        <v>411</v>
      </c>
      <c r="Q121" s="24"/>
      <c r="R121" s="24"/>
      <c r="S121" s="44"/>
      <c r="T121" s="22"/>
      <c r="U121" s="24"/>
      <c r="V121" s="24"/>
      <c r="W121" s="44"/>
      <c r="X121" s="22"/>
      <c r="Y121" s="24"/>
      <c r="Z121" s="24"/>
      <c r="AA121" s="44"/>
      <c r="AB121" s="22"/>
      <c r="AC121" s="24"/>
      <c r="AD121" s="24"/>
      <c r="AE121" s="24"/>
    </row>
    <row r="122">
      <c r="A122" s="74" t="s">
        <v>1827</v>
      </c>
      <c r="B122" s="18" t="s">
        <v>1828</v>
      </c>
      <c r="C122" s="20" t="s">
        <v>1829</v>
      </c>
      <c r="D122" s="22" t="s">
        <v>14</v>
      </c>
      <c r="E122" s="24"/>
      <c r="F122" s="24"/>
      <c r="G122" s="44"/>
      <c r="H122" s="22" t="s">
        <v>423</v>
      </c>
      <c r="I122" s="30" t="str">
        <f>HYPERLINK("https://www.youtube.com/watch?v=GrPQMxUNBw8","HGB")</f>
        <v>HGB</v>
      </c>
      <c r="J122" s="30" t="str">
        <f>HYPERLINK("https://www.youtube.com/watch?v=_tgztRaOuhI&amp;t=0s&amp;list=PLbU6uWaIKemqNvTeRxK-Ay6PRg9iwCKVi&amp;index=28","HIT")</f>
        <v>HIT</v>
      </c>
      <c r="K122" s="71" t="str">
        <f>HYPERLINK("https://www.youtube.com/watch?v=Bn19UCoypeE","CHB")</f>
        <v>CHB</v>
      </c>
      <c r="L122" s="22"/>
      <c r="M122" s="24"/>
      <c r="N122" s="24"/>
      <c r="O122" s="44"/>
      <c r="P122" s="22"/>
      <c r="Q122" s="24"/>
      <c r="R122" s="24"/>
      <c r="S122" s="44"/>
      <c r="T122" s="22"/>
      <c r="U122" s="24"/>
      <c r="V122" s="24"/>
      <c r="W122" s="44"/>
      <c r="X122" s="22"/>
      <c r="Y122" s="24"/>
      <c r="Z122" s="24"/>
      <c r="AA122" s="44"/>
      <c r="AB122" s="22"/>
      <c r="AC122" s="24"/>
      <c r="AD122" s="24"/>
      <c r="AE122" s="24"/>
    </row>
  </sheetData>
  <mergeCells count="14">
    <mergeCell ref="T2:W2"/>
    <mergeCell ref="P2:S2"/>
    <mergeCell ref="I100:J100"/>
    <mergeCell ref="J102:K102"/>
    <mergeCell ref="N120:O120"/>
    <mergeCell ref="V111:W111"/>
    <mergeCell ref="J97:K97"/>
    <mergeCell ref="AB2:AE2"/>
    <mergeCell ref="X2:AA2"/>
    <mergeCell ref="H2:K2"/>
    <mergeCell ref="D2:G2"/>
    <mergeCell ref="L2:O2"/>
    <mergeCell ref="I43:J43"/>
    <mergeCell ref="M27:N27"/>
  </mergeCells>
  <hyperlinks>
    <hyperlink display="Return to Index" location="Index!A1" ref="A1"/>
  </hyperlin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4.14"/>
    <col customWidth="1" min="2" max="2" width="13.71"/>
    <col customWidth="1" min="3" max="3" width="73.14"/>
    <col customWidth="1" min="4" max="4" width="8.0"/>
    <col customWidth="1" min="5" max="7" width="4.14"/>
    <col customWidth="1" min="8" max="8" width="24.57"/>
    <col customWidth="1" min="9" max="11" width="4.14"/>
    <col customWidth="1" min="12" max="12" width="16.43"/>
    <col customWidth="1" min="13" max="13" width="4.71"/>
    <col customWidth="1" min="14" max="15" width="4.14"/>
    <col customWidth="1" min="16" max="16" width="12.43"/>
    <col customWidth="1" min="17" max="18" width="4.14"/>
    <col customWidth="1" min="19" max="19" width="16.43"/>
    <col customWidth="1" min="20" max="21" width="4.14"/>
    <col customWidth="1" min="22" max="22" width="12.43"/>
    <col customWidth="1" min="23" max="23" width="5.71"/>
    <col customWidth="1" min="24" max="24" width="12.43"/>
    <col customWidth="1" min="25" max="25" width="5.71"/>
  </cols>
  <sheetData>
    <row r="1">
      <c r="A1" s="8" t="s">
        <v>8</v>
      </c>
      <c r="B1" s="9"/>
      <c r="C1" s="9"/>
      <c r="D1" s="17">
        <f>countHyperlinks("E3:Y122", E3:Y122)</f>
        <v>253</v>
      </c>
      <c r="E1" s="72"/>
      <c r="F1" s="72"/>
      <c r="G1" s="72"/>
      <c r="H1" s="21"/>
      <c r="I1" s="19"/>
      <c r="J1" s="19"/>
      <c r="K1" s="19"/>
      <c r="L1" s="23"/>
      <c r="M1" s="26"/>
      <c r="N1" s="26"/>
      <c r="O1" s="26"/>
      <c r="P1" s="21"/>
      <c r="Q1" s="19"/>
      <c r="R1" s="19"/>
      <c r="S1" s="23"/>
      <c r="T1" s="26"/>
      <c r="U1" s="26"/>
      <c r="V1" s="21"/>
      <c r="W1" s="19"/>
      <c r="X1" s="23"/>
      <c r="Y1" s="26"/>
    </row>
    <row r="2">
      <c r="A2" s="73" t="s">
        <v>385</v>
      </c>
      <c r="B2" s="16" t="s">
        <v>10</v>
      </c>
      <c r="C2" s="16" t="s">
        <v>11</v>
      </c>
      <c r="D2" s="6" t="s">
        <v>9</v>
      </c>
      <c r="G2" s="35"/>
      <c r="H2" s="33" t="s">
        <v>82</v>
      </c>
      <c r="K2" s="35"/>
      <c r="L2" s="33" t="s">
        <v>86</v>
      </c>
      <c r="O2" s="35"/>
      <c r="P2" s="33" t="s">
        <v>91</v>
      </c>
      <c r="R2" s="35"/>
      <c r="S2" s="33" t="s">
        <v>96</v>
      </c>
      <c r="U2" s="35"/>
      <c r="V2" s="33" t="s">
        <v>100</v>
      </c>
      <c r="W2" s="35"/>
      <c r="X2" s="33" t="s">
        <v>104</v>
      </c>
    </row>
    <row r="3">
      <c r="A3" s="74" t="s">
        <v>373</v>
      </c>
      <c r="B3" s="18" t="s">
        <v>1908</v>
      </c>
      <c r="C3" s="20" t="s">
        <v>1910</v>
      </c>
      <c r="D3" s="22" t="s">
        <v>14</v>
      </c>
      <c r="E3" s="30" t="str">
        <f>HYPERLINK("https://www.youtube.com/watch?v=rbRX4Qb6WRI","CHB")</f>
        <v>CHB</v>
      </c>
      <c r="F3" s="24"/>
      <c r="G3" s="44"/>
      <c r="H3" s="22" t="s">
        <v>249</v>
      </c>
      <c r="I3" s="30" t="str">
        <f>HYPERLINK("https://www.youtube.com/watch?v=HKMGtUxAr-s","CHB")</f>
        <v>CHB</v>
      </c>
      <c r="J3" s="24"/>
      <c r="K3" s="44"/>
      <c r="L3" s="22"/>
      <c r="M3" s="24"/>
      <c r="N3" s="24"/>
      <c r="O3" s="44"/>
      <c r="P3" s="22"/>
      <c r="Q3" s="24"/>
      <c r="R3" s="44"/>
      <c r="S3" s="22"/>
      <c r="T3" s="24"/>
      <c r="U3" s="44"/>
      <c r="V3" s="22"/>
      <c r="W3" s="44"/>
      <c r="X3" s="22"/>
      <c r="Y3" s="24"/>
    </row>
    <row r="4">
      <c r="A4" s="74" t="s">
        <v>412</v>
      </c>
      <c r="B4" s="18" t="s">
        <v>1919</v>
      </c>
      <c r="C4" s="20" t="s">
        <v>1920</v>
      </c>
      <c r="D4" s="22" t="s">
        <v>14</v>
      </c>
      <c r="E4" s="30" t="str">
        <f>HYPERLINK("https://www.youtube.com/watch?v=KFHu-LuAPaw","CHB")</f>
        <v>CHB</v>
      </c>
      <c r="F4" s="24"/>
      <c r="G4" s="44"/>
      <c r="H4" s="51" t="s">
        <v>335</v>
      </c>
      <c r="I4" s="30" t="str">
        <f>HYPERLINK("https://www.youtube.com/watch?v=hHWFK7clCPk","CHB")</f>
        <v>CHB</v>
      </c>
      <c r="J4" s="30" t="str">
        <f>HYPERLINK("https://www.youtube.com/watch?v=xzX28Ghi-Ww&amp;index=114&amp;list=PLbU6uWaIKemqNvTeRxK-Ay6PRg9iwCKVi&amp;t=0s","HIT")</f>
        <v>HIT</v>
      </c>
      <c r="K4" s="50"/>
      <c r="L4" s="22"/>
      <c r="M4" s="24"/>
      <c r="N4" s="24"/>
      <c r="O4" s="44"/>
      <c r="P4" s="22"/>
      <c r="Q4" s="24"/>
      <c r="R4" s="44"/>
      <c r="S4" s="22"/>
      <c r="T4" s="24"/>
      <c r="U4" s="44"/>
      <c r="V4" s="22"/>
      <c r="W4" s="44"/>
      <c r="X4" s="22"/>
      <c r="Y4" s="24"/>
    </row>
    <row r="5">
      <c r="A5" s="74" t="s">
        <v>460</v>
      </c>
      <c r="B5" s="18" t="s">
        <v>1929</v>
      </c>
      <c r="C5" s="20" t="s">
        <v>1930</v>
      </c>
      <c r="D5" s="22" t="s">
        <v>14</v>
      </c>
      <c r="E5" s="30" t="str">
        <f>HYPERLINK("https://www.youtube.com/watch?v=Tp6ZSh1kBsE&amp;index=115&amp;list=PLbU6uWaIKemqNvTeRxK-Ay6PRg9iwCKVi&amp;t=0s","HIT")</f>
        <v>HIT</v>
      </c>
      <c r="F5" s="30" t="str">
        <f>HYPERLINK("https://www.youtube.com/watch?v=TRBCBsFr5Nk","CHB")</f>
        <v>CHB</v>
      </c>
      <c r="G5" s="44"/>
      <c r="H5" s="51" t="s">
        <v>335</v>
      </c>
      <c r="I5" s="30" t="str">
        <f>HYPERLINK("https://www.youtube.com/watch?v=Tp6ZSh1kBsE&amp;index=115&amp;list=PLbU6uWaIKemqNvTeRxK-Ay6PRg9iwCKVi&amp;t=0s","HIT")</f>
        <v>HIT</v>
      </c>
      <c r="J5" s="30" t="str">
        <f>HYPERLINK("https://www.youtube.com/watch?v=TRBCBsFr5Nk","CHB")</f>
        <v>CHB</v>
      </c>
      <c r="K5" s="50"/>
      <c r="L5" s="22"/>
      <c r="M5" s="24"/>
      <c r="N5" s="24"/>
      <c r="O5" s="44"/>
      <c r="P5" s="22"/>
      <c r="Q5" s="24"/>
      <c r="R5" s="44"/>
      <c r="S5" s="22"/>
      <c r="T5" s="24"/>
      <c r="U5" s="44"/>
      <c r="V5" s="22"/>
      <c r="W5" s="44"/>
      <c r="X5" s="22"/>
      <c r="Y5" s="24"/>
    </row>
    <row r="6">
      <c r="A6" s="74" t="s">
        <v>488</v>
      </c>
      <c r="B6" s="18" t="s">
        <v>1944</v>
      </c>
      <c r="C6" s="20" t="s">
        <v>1945</v>
      </c>
      <c r="D6" s="22" t="s">
        <v>14</v>
      </c>
      <c r="E6" s="24"/>
      <c r="F6" s="24"/>
      <c r="G6" s="44"/>
      <c r="H6" s="22" t="s">
        <v>249</v>
      </c>
      <c r="I6" s="24"/>
      <c r="J6" s="24"/>
      <c r="K6" s="44"/>
      <c r="L6" s="22" t="s">
        <v>318</v>
      </c>
      <c r="M6" s="24"/>
      <c r="N6" s="24"/>
      <c r="O6" s="44"/>
      <c r="P6" s="22" t="s">
        <v>437</v>
      </c>
      <c r="Q6" s="24"/>
      <c r="R6" s="44"/>
      <c r="S6" s="22"/>
      <c r="T6" s="24"/>
      <c r="U6" s="44"/>
      <c r="V6" s="22"/>
      <c r="W6" s="44"/>
      <c r="X6" s="22"/>
      <c r="Y6" s="24"/>
    </row>
    <row r="7">
      <c r="A7" s="74" t="s">
        <v>512</v>
      </c>
      <c r="B7" s="18" t="s">
        <v>1948</v>
      </c>
      <c r="C7" s="20" t="s">
        <v>1949</v>
      </c>
      <c r="D7" s="22" t="s">
        <v>14</v>
      </c>
      <c r="E7" s="24"/>
      <c r="F7" s="24"/>
      <c r="G7" s="44"/>
      <c r="H7" s="22" t="s">
        <v>423</v>
      </c>
      <c r="I7" s="30" t="str">
        <f>HYPERLINK("https://www.youtube.com/watch?v=Gec1SOpCo8w","CHB")</f>
        <v>CHB</v>
      </c>
      <c r="J7" s="24"/>
      <c r="K7" s="44"/>
      <c r="L7" s="22"/>
      <c r="M7" s="24"/>
      <c r="N7" s="24"/>
      <c r="O7" s="44"/>
      <c r="P7" s="22"/>
      <c r="Q7" s="24"/>
      <c r="R7" s="44"/>
      <c r="S7" s="22"/>
      <c r="T7" s="24"/>
      <c r="U7" s="44"/>
      <c r="V7" s="22"/>
      <c r="W7" s="44"/>
      <c r="X7" s="22"/>
      <c r="Y7" s="24"/>
    </row>
    <row r="8">
      <c r="A8" s="74" t="s">
        <v>537</v>
      </c>
      <c r="B8" s="18" t="s">
        <v>1958</v>
      </c>
      <c r="C8" s="20" t="s">
        <v>1959</v>
      </c>
      <c r="D8" s="22" t="s">
        <v>14</v>
      </c>
      <c r="E8" s="24"/>
      <c r="F8" s="24"/>
      <c r="G8" s="44"/>
      <c r="H8" s="22" t="s">
        <v>486</v>
      </c>
      <c r="I8" s="30" t="str">
        <f>HYPERLINK("https://www.youtube.com/watch?v=yuE2RvzKNUM","CHB")</f>
        <v>CHB</v>
      </c>
      <c r="J8" s="24"/>
      <c r="K8" s="44"/>
      <c r="L8" s="22" t="s">
        <v>981</v>
      </c>
      <c r="M8" s="30" t="str">
        <f>HYPERLINK("https://www.youtube.com/watch?v=pySQdXpWUsM","MOL")</f>
        <v>MOL</v>
      </c>
      <c r="N8" s="30" t="str">
        <f>HYPERLINK("https://www.youtube.com/watch?v=4_z5e2qvmWM","CHB")</f>
        <v>CHB</v>
      </c>
      <c r="O8" s="50"/>
      <c r="P8" s="22"/>
      <c r="Q8" s="24"/>
      <c r="R8" s="44"/>
      <c r="S8" s="22"/>
      <c r="T8" s="24"/>
      <c r="U8" s="44"/>
      <c r="V8" s="22"/>
      <c r="W8" s="44"/>
      <c r="X8" s="22"/>
      <c r="Y8" s="24"/>
    </row>
    <row r="9">
      <c r="A9" s="74" t="s">
        <v>559</v>
      </c>
      <c r="B9" s="18" t="s">
        <v>1968</v>
      </c>
      <c r="C9" s="20" t="s">
        <v>1970</v>
      </c>
      <c r="D9" s="22" t="s">
        <v>14</v>
      </c>
      <c r="E9" s="24"/>
      <c r="F9" s="24"/>
      <c r="G9" s="44"/>
      <c r="H9" s="22" t="s">
        <v>586</v>
      </c>
      <c r="I9" s="30" t="str">
        <f>HYPERLINK("https://www.youtube.com/watch?v=9AChxSL_wxg&amp;index=310&amp;list=PLbU6uWaIKemqNvTeRxK-Ay6PRg9iwCKVi&amp;t=0s","HIT")</f>
        <v>HIT</v>
      </c>
      <c r="J9" s="52"/>
      <c r="K9" s="50"/>
      <c r="L9" s="22" t="s">
        <v>861</v>
      </c>
      <c r="M9" s="24"/>
      <c r="N9" s="24"/>
      <c r="O9" s="44"/>
      <c r="P9" s="22"/>
      <c r="Q9" s="24"/>
      <c r="R9" s="44"/>
      <c r="S9" s="22"/>
      <c r="T9" s="24"/>
      <c r="U9" s="44"/>
      <c r="V9" s="22"/>
      <c r="W9" s="44"/>
      <c r="X9" s="22"/>
      <c r="Y9" s="24"/>
    </row>
    <row r="10">
      <c r="A10" s="74" t="s">
        <v>594</v>
      </c>
      <c r="B10" s="18" t="s">
        <v>1978</v>
      </c>
      <c r="C10" s="20" t="s">
        <v>1980</v>
      </c>
      <c r="D10" s="22" t="s">
        <v>14</v>
      </c>
      <c r="E10" s="24"/>
      <c r="F10" s="24"/>
      <c r="G10" s="44"/>
      <c r="H10" s="22" t="s">
        <v>335</v>
      </c>
      <c r="I10" s="24"/>
      <c r="J10" s="24"/>
      <c r="K10" s="44"/>
      <c r="L10" s="22" t="s">
        <v>318</v>
      </c>
      <c r="M10" s="24"/>
      <c r="N10" s="24"/>
      <c r="O10" s="44"/>
      <c r="P10" s="22" t="s">
        <v>348</v>
      </c>
      <c r="Q10" s="30" t="str">
        <f>HYPERLINK("https://www.youtube.com/watch?v=0snigJBUKq0","XEL")</f>
        <v>XEL</v>
      </c>
      <c r="R10" s="71" t="str">
        <f>HYPERLINK("https://www.youtube.com/watch?v=KyzI1Ah7vd4&amp;index=280&amp;list=PLbU6uWaIKemqNvTeRxK-Ay6PRg9iwCKVi&amp;t=0s","HIT")</f>
        <v>HIT</v>
      </c>
      <c r="S10" s="22"/>
      <c r="T10" s="24"/>
      <c r="U10" s="44"/>
      <c r="V10" s="22"/>
      <c r="W10" s="44"/>
      <c r="X10" s="22"/>
      <c r="Y10" s="24"/>
    </row>
    <row r="11">
      <c r="A11" s="74" t="s">
        <v>628</v>
      </c>
      <c r="B11" s="18" t="s">
        <v>1991</v>
      </c>
      <c r="C11" s="20" t="s">
        <v>1992</v>
      </c>
      <c r="D11" s="22" t="s">
        <v>14</v>
      </c>
      <c r="E11" s="30" t="str">
        <f>HYPERLINK("https://www.youtube.com/watch?v=ndA-YFdGfZk","CHB")</f>
        <v>CHB</v>
      </c>
      <c r="F11" s="24"/>
      <c r="G11" s="44"/>
      <c r="H11" s="22" t="s">
        <v>1335</v>
      </c>
      <c r="I11" s="30" t="str">
        <f>HYPERLINK("https://www.youtube.com/watch?v=bm1feF_Lv2o","CHB")</f>
        <v>CHB</v>
      </c>
      <c r="J11" s="24"/>
      <c r="K11" s="44"/>
      <c r="L11" s="22" t="s">
        <v>354</v>
      </c>
      <c r="M11" s="30" t="str">
        <f>HYPERLINK("https://www.youtube.com/watch?v=C4ynXS54Tk8","CHB")</f>
        <v>CHB</v>
      </c>
      <c r="N11" s="24"/>
      <c r="O11" s="44"/>
      <c r="P11" s="22"/>
      <c r="Q11" s="24"/>
      <c r="R11" s="44"/>
      <c r="S11" s="22"/>
      <c r="T11" s="24"/>
      <c r="U11" s="44"/>
      <c r="V11" s="22"/>
      <c r="W11" s="44"/>
      <c r="X11" s="22"/>
      <c r="Y11" s="24"/>
    </row>
    <row r="12">
      <c r="A12" s="74" t="s">
        <v>657</v>
      </c>
      <c r="B12" s="18" t="s">
        <v>2004</v>
      </c>
      <c r="C12" s="20" t="s">
        <v>2005</v>
      </c>
      <c r="D12" s="22" t="s">
        <v>14</v>
      </c>
      <c r="E12" s="30" t="str">
        <f>HYPERLINK("https://www.youtube.com/watch?v=jRko1bQxNGw","SUN")</f>
        <v>SUN</v>
      </c>
      <c r="F12" s="24"/>
      <c r="G12" s="44"/>
      <c r="H12" s="22" t="s">
        <v>145</v>
      </c>
      <c r="I12" s="30" t="str">
        <f>HYPERLINK("https://www.youtube.com/watch?v=-BDnu3-axX8&amp;index=328&amp;list=PLbU6uWaIKemqNvTeRxK-Ay6PRg9iwCKVi&amp;t=0s","HIT")</f>
        <v>HIT</v>
      </c>
      <c r="J12" s="30" t="str">
        <f>HYPERLINK("https://www.youtube.com/watch?v=dXJ7MHPbPWY","ABA")</f>
        <v>ABA</v>
      </c>
      <c r="K12" s="50"/>
      <c r="L12" s="22"/>
      <c r="M12" s="24"/>
      <c r="N12" s="24"/>
      <c r="O12" s="44"/>
      <c r="P12" s="22"/>
      <c r="Q12" s="24"/>
      <c r="R12" s="44"/>
      <c r="S12" s="22"/>
      <c r="T12" s="24"/>
      <c r="U12" s="44"/>
      <c r="V12" s="22"/>
      <c r="W12" s="44"/>
      <c r="X12" s="22"/>
      <c r="Y12" s="24"/>
    </row>
    <row r="13">
      <c r="A13" s="74" t="s">
        <v>696</v>
      </c>
      <c r="B13" s="18" t="s">
        <v>2030</v>
      </c>
      <c r="C13" s="20" t="s">
        <v>2031</v>
      </c>
      <c r="D13" s="22" t="s">
        <v>14</v>
      </c>
      <c r="E13" s="24"/>
      <c r="F13" s="24"/>
      <c r="G13" s="44"/>
      <c r="H13" s="22" t="s">
        <v>249</v>
      </c>
      <c r="I13" s="30" t="str">
        <f>HYPERLINK("https://www.youtube.com/watch?v=qrfe8s_mBx8","CHB")</f>
        <v>CHB</v>
      </c>
      <c r="J13" s="24"/>
      <c r="K13" s="44"/>
      <c r="L13" s="22" t="s">
        <v>353</v>
      </c>
      <c r="M13" s="30" t="str">
        <f>HYPERLINK("https://youtu.be/WkuqJqYqZ1E?t=6","CHB")</f>
        <v>CHB</v>
      </c>
      <c r="N13" s="24"/>
      <c r="O13" s="44"/>
      <c r="P13" s="22" t="s">
        <v>307</v>
      </c>
      <c r="Q13" s="30" t="str">
        <f>HYPERLINK("https://www.youtube.com/watch?v=TrEguqD9N7U","CHB")</f>
        <v>CHB</v>
      </c>
      <c r="R13" s="44"/>
      <c r="S13" s="22" t="s">
        <v>354</v>
      </c>
      <c r="T13" s="30" t="str">
        <f>HYPERLINK("https://www.youtube.com/watch?v=WkuqJqYqZ1E","CHB")</f>
        <v>CHB</v>
      </c>
      <c r="U13" s="44"/>
      <c r="V13" s="22"/>
      <c r="W13" s="44"/>
      <c r="X13" s="22"/>
      <c r="Y13" s="24"/>
    </row>
    <row r="14">
      <c r="A14" s="74" t="s">
        <v>716</v>
      </c>
      <c r="B14" s="18" t="s">
        <v>2036</v>
      </c>
      <c r="C14" s="20" t="s">
        <v>2037</v>
      </c>
      <c r="D14" s="22" t="s">
        <v>14</v>
      </c>
      <c r="E14" s="30" t="str">
        <f>HYPERLINK("https://www.youtube.com/watch?v=nXoQc5ZQMW4","CHB")</f>
        <v>CHB</v>
      </c>
      <c r="F14" s="24"/>
      <c r="G14" s="44"/>
      <c r="H14" s="22" t="s">
        <v>145</v>
      </c>
      <c r="I14" s="30" t="str">
        <f>HYPERLINK("https://www.youtube.com/watch?v=-Nh-miIh4fM","CHB")</f>
        <v>CHB</v>
      </c>
      <c r="J14" s="24"/>
      <c r="K14" s="50"/>
      <c r="L14" s="22"/>
      <c r="M14" s="24"/>
      <c r="N14" s="24"/>
      <c r="O14" s="44"/>
      <c r="P14" s="22"/>
      <c r="Q14" s="24"/>
      <c r="R14" s="44"/>
      <c r="S14" s="22"/>
      <c r="T14" s="24"/>
      <c r="U14" s="44"/>
      <c r="V14" s="22"/>
      <c r="W14" s="44"/>
      <c r="X14" s="22"/>
      <c r="Y14" s="24"/>
    </row>
    <row r="15">
      <c r="A15" s="74" t="s">
        <v>750</v>
      </c>
      <c r="B15" s="18" t="s">
        <v>2042</v>
      </c>
      <c r="C15" s="20" t="s">
        <v>2043</v>
      </c>
      <c r="D15" s="22" t="s">
        <v>14</v>
      </c>
      <c r="E15" s="30" t="str">
        <f>HYPERLINK("https://www.youtube.com/watch?v=iuDtFX8Z_yQ","SUN")</f>
        <v>SUN</v>
      </c>
      <c r="F15" s="24"/>
      <c r="G15" s="44"/>
      <c r="H15" s="22" t="s">
        <v>145</v>
      </c>
      <c r="I15" s="30" t="str">
        <f>HYPERLINK("https://www.youtube.com/watch?v=up2qJIaPkNY","SUN")</f>
        <v>SUN</v>
      </c>
      <c r="J15" s="24"/>
      <c r="K15" s="44"/>
      <c r="L15" s="22" t="s">
        <v>319</v>
      </c>
      <c r="M15" s="30" t="str">
        <f>HYPERLINK("https://www.youtube.com/watch?v=O9S7I6Y9bJA","SUN")</f>
        <v>SUN</v>
      </c>
      <c r="N15" s="24"/>
      <c r="O15" s="44"/>
      <c r="P15" s="22" t="s">
        <v>411</v>
      </c>
      <c r="Q15" s="24"/>
      <c r="R15" s="44"/>
      <c r="S15" s="22"/>
      <c r="T15" s="24"/>
      <c r="U15" s="44"/>
      <c r="V15" s="22"/>
      <c r="W15" s="44"/>
      <c r="X15" s="22"/>
      <c r="Y15" s="24"/>
    </row>
    <row r="16">
      <c r="A16" s="74" t="s">
        <v>772</v>
      </c>
      <c r="B16" s="18" t="s">
        <v>2052</v>
      </c>
      <c r="C16" s="20" t="s">
        <v>2053</v>
      </c>
      <c r="D16" s="22" t="s">
        <v>14</v>
      </c>
      <c r="E16" s="24"/>
      <c r="F16" s="24"/>
      <c r="G16" s="44"/>
      <c r="H16" s="22" t="s">
        <v>335</v>
      </c>
      <c r="I16" s="24"/>
      <c r="J16" s="24"/>
      <c r="K16" s="44"/>
      <c r="L16" s="22" t="s">
        <v>318</v>
      </c>
      <c r="M16" s="30" t="str">
        <f>HYPERLINK("https://www.youtube.com/watch?v=4u728l60Bi4&amp;index=277&amp;list=PLbU6uWaIKemqNvTeRxK-Ay6PRg9iwCKVi&amp;t=0s","HIT")</f>
        <v>HIT</v>
      </c>
      <c r="N16" s="52"/>
      <c r="O16" s="50"/>
      <c r="P16" s="22"/>
      <c r="Q16" s="24"/>
      <c r="R16" s="44"/>
      <c r="S16" s="22"/>
      <c r="T16" s="24"/>
      <c r="U16" s="44"/>
      <c r="V16" s="22"/>
      <c r="W16" s="44"/>
      <c r="X16" s="22"/>
      <c r="Y16" s="24"/>
    </row>
    <row r="17">
      <c r="A17" s="74" t="s">
        <v>800</v>
      </c>
      <c r="B17" s="18" t="s">
        <v>2057</v>
      </c>
      <c r="C17" s="20" t="s">
        <v>2058</v>
      </c>
      <c r="D17" s="22" t="s">
        <v>14</v>
      </c>
      <c r="E17" s="24"/>
      <c r="F17" s="24"/>
      <c r="G17" s="44"/>
      <c r="H17" s="22" t="s">
        <v>249</v>
      </c>
      <c r="I17" s="30" t="str">
        <f>HYPERLINK("https://www.youtube.com/watch?v=kJjQrx6l2I8","CHB")</f>
        <v>CHB</v>
      </c>
      <c r="J17" s="24"/>
      <c r="K17" s="44"/>
      <c r="L17" s="22" t="s">
        <v>307</v>
      </c>
      <c r="M17" s="30" t="str">
        <f>HYPERLINK("https://www.youtube.com/watch?v=IWwjH-S6ya0","CHB")</f>
        <v>CHB</v>
      </c>
      <c r="N17" s="24"/>
      <c r="O17" s="44"/>
      <c r="P17" s="22"/>
      <c r="Q17" s="24"/>
      <c r="R17" s="44"/>
      <c r="S17" s="22"/>
      <c r="T17" s="24"/>
      <c r="U17" s="44"/>
      <c r="V17" s="22"/>
      <c r="W17" s="44"/>
      <c r="X17" s="22"/>
      <c r="Y17" s="24"/>
    </row>
    <row r="18">
      <c r="A18" s="74" t="s">
        <v>845</v>
      </c>
      <c r="B18" s="18" t="s">
        <v>2070</v>
      </c>
      <c r="C18" s="20" t="s">
        <v>2071</v>
      </c>
      <c r="D18" s="22" t="s">
        <v>14</v>
      </c>
      <c r="E18" s="24"/>
      <c r="F18" s="24"/>
      <c r="G18" s="44"/>
      <c r="H18" s="22" t="s">
        <v>335</v>
      </c>
      <c r="I18" s="24"/>
      <c r="J18" s="24"/>
      <c r="K18" s="44"/>
      <c r="L18" s="22" t="s">
        <v>318</v>
      </c>
      <c r="M18" s="24"/>
      <c r="N18" s="24"/>
      <c r="O18" s="44"/>
      <c r="P18" s="22" t="s">
        <v>437</v>
      </c>
      <c r="Q18" s="24"/>
      <c r="R18" s="44"/>
      <c r="S18" s="22" t="s">
        <v>500</v>
      </c>
      <c r="T18" s="30" t="str">
        <f>HYPERLINK("https://www.youtube.com/watch?v=wcvo3kOy0R8","KOS")</f>
        <v>KOS</v>
      </c>
      <c r="U18" s="71" t="str">
        <f>HYPERLINK("https://www.youtube.com/watch?v=FVJLKsPFefw&amp;index=312&amp;list=PLbU6uWaIKemqNvTeRxK-Ay6PRg9iwCKVi&amp;t=0s","HIT")</f>
        <v>HIT</v>
      </c>
      <c r="V18" s="22"/>
      <c r="W18" s="44"/>
      <c r="X18" s="22"/>
      <c r="Y18" s="24"/>
    </row>
    <row r="19">
      <c r="A19" s="74" t="s">
        <v>865</v>
      </c>
      <c r="B19" s="18" t="s">
        <v>2079</v>
      </c>
      <c r="C19" s="20" t="s">
        <v>2080</v>
      </c>
      <c r="D19" s="22" t="s">
        <v>14</v>
      </c>
      <c r="E19" s="24"/>
      <c r="F19" s="24"/>
      <c r="G19" s="44"/>
      <c r="H19" s="22" t="s">
        <v>249</v>
      </c>
      <c r="I19" s="24"/>
      <c r="J19" s="24"/>
      <c r="K19" s="44"/>
      <c r="L19" s="22"/>
      <c r="M19" s="24"/>
      <c r="N19" s="24"/>
      <c r="O19" s="44"/>
      <c r="P19" s="22"/>
      <c r="Q19" s="24"/>
      <c r="R19" s="44"/>
      <c r="S19" s="22"/>
      <c r="T19" s="24"/>
      <c r="U19" s="44"/>
      <c r="V19" s="22"/>
      <c r="W19" s="44"/>
      <c r="X19" s="22"/>
      <c r="Y19" s="24"/>
    </row>
    <row r="20">
      <c r="A20" s="74" t="s">
        <v>897</v>
      </c>
      <c r="B20" s="18" t="s">
        <v>2083</v>
      </c>
      <c r="C20" s="20" t="s">
        <v>2084</v>
      </c>
      <c r="D20" s="22" t="s">
        <v>14</v>
      </c>
      <c r="E20" s="30" t="str">
        <f>HYPERLINK("https://www.youtube.com/watch?v=lKbXSWv7q-w","CHB")</f>
        <v>CHB</v>
      </c>
      <c r="F20" s="24"/>
      <c r="G20" s="44"/>
      <c r="H20" s="22" t="s">
        <v>2089</v>
      </c>
      <c r="I20" s="30" t="str">
        <f>HYPERLINK("https://www.youtube.com/watch?v=cDjyZsum9Mc","CHB")</f>
        <v>CHB</v>
      </c>
      <c r="J20" s="24"/>
      <c r="K20" s="44"/>
      <c r="L20" s="22" t="s">
        <v>318</v>
      </c>
      <c r="M20" s="24"/>
      <c r="N20" s="24"/>
      <c r="O20" s="44"/>
      <c r="P20" s="22" t="s">
        <v>345</v>
      </c>
      <c r="Q20" s="24"/>
      <c r="R20" s="44"/>
      <c r="S20" s="22" t="s">
        <v>319</v>
      </c>
      <c r="T20" s="30" t="str">
        <f>HYPERLINK("https://www.youtube.com/watch?v=lKbXSWv7q-w","CHB")</f>
        <v>CHB</v>
      </c>
      <c r="U20" s="44"/>
      <c r="V20" s="22"/>
      <c r="W20" s="44"/>
      <c r="X20" s="22"/>
      <c r="Y20" s="24"/>
    </row>
    <row r="21">
      <c r="A21" s="74" t="s">
        <v>916</v>
      </c>
      <c r="B21" s="18" t="s">
        <v>2092</v>
      </c>
      <c r="C21" s="20" t="s">
        <v>2094</v>
      </c>
      <c r="D21" s="22" t="s">
        <v>14</v>
      </c>
      <c r="E21" s="24"/>
      <c r="F21" s="24"/>
      <c r="G21" s="44"/>
      <c r="H21" s="22" t="s">
        <v>423</v>
      </c>
      <c r="I21" s="30" t="str">
        <f>HYPERLINK("https://www.youtube.com/watch?v=0aUPjsHa7R8","SUN")</f>
        <v>SUN</v>
      </c>
      <c r="J21" s="24"/>
      <c r="K21" s="44"/>
      <c r="L21" s="22"/>
      <c r="M21" s="24"/>
      <c r="N21" s="24"/>
      <c r="O21" s="44"/>
      <c r="P21" s="22"/>
      <c r="Q21" s="24"/>
      <c r="R21" s="44"/>
      <c r="S21" s="22"/>
      <c r="T21" s="24"/>
      <c r="U21" s="44"/>
      <c r="V21" s="22"/>
      <c r="W21" s="44"/>
      <c r="X21" s="22"/>
      <c r="Y21" s="24"/>
    </row>
    <row r="22">
      <c r="A22" s="74" t="s">
        <v>943</v>
      </c>
      <c r="B22" s="18" t="s">
        <v>2101</v>
      </c>
      <c r="C22" s="20" t="s">
        <v>2102</v>
      </c>
      <c r="D22" s="22" t="s">
        <v>14</v>
      </c>
      <c r="E22" s="30" t="str">
        <f>HYPERLINK("https://www.youtube.com/watch?v=pZJ2hGg8Yck","MOL")</f>
        <v>MOL</v>
      </c>
      <c r="F22" s="30" t="str">
        <f>HYPERLINK("https://www.youtube.com/watch?v=qCarcAiHpaY&amp;index=116&amp;list=PLbU6uWaIKemqNvTeRxK-Ay6PRg9iwCKVi&amp;t=0s","HIT")</f>
        <v>HIT</v>
      </c>
      <c r="G22" s="50"/>
      <c r="H22" s="22" t="s">
        <v>145</v>
      </c>
      <c r="I22" s="24"/>
      <c r="J22" s="24"/>
      <c r="K22" s="44"/>
      <c r="L22" s="22"/>
      <c r="M22" s="24"/>
      <c r="N22" s="24"/>
      <c r="O22" s="44"/>
      <c r="P22" s="22"/>
      <c r="Q22" s="24"/>
      <c r="R22" s="44"/>
      <c r="S22" s="22"/>
      <c r="T22" s="24"/>
      <c r="U22" s="44"/>
      <c r="V22" s="22"/>
      <c r="W22" s="44"/>
      <c r="X22" s="22"/>
      <c r="Y22" s="24"/>
    </row>
    <row r="23">
      <c r="A23" s="74" t="s">
        <v>962</v>
      </c>
      <c r="B23" s="18" t="s">
        <v>2109</v>
      </c>
      <c r="C23" s="20" t="s">
        <v>2110</v>
      </c>
      <c r="D23" s="22" t="s">
        <v>14</v>
      </c>
      <c r="E23" s="30" t="str">
        <f>HYPERLINK("https://www.youtube.com/watch?v=ghuBrql7OFw&amp;index=246&amp;list=PLbU6uWaIKemqNvTeRxK-Ay6PRg9iwCKVi&amp;t=0s","HIT")</f>
        <v>HIT</v>
      </c>
      <c r="F23" s="52"/>
      <c r="G23" s="50"/>
      <c r="H23" s="22" t="s">
        <v>145</v>
      </c>
      <c r="I23" s="24"/>
      <c r="J23" s="24"/>
      <c r="K23" s="44"/>
      <c r="L23" s="22"/>
      <c r="M23" s="24"/>
      <c r="N23" s="24"/>
      <c r="O23" s="44"/>
      <c r="P23" s="22"/>
      <c r="Q23" s="24"/>
      <c r="R23" s="44"/>
      <c r="S23" s="22"/>
      <c r="T23" s="24"/>
      <c r="U23" s="44"/>
      <c r="V23" s="22"/>
      <c r="W23" s="44"/>
      <c r="X23" s="22"/>
      <c r="Y23" s="24"/>
    </row>
    <row r="24">
      <c r="A24" s="74" t="s">
        <v>982</v>
      </c>
      <c r="B24" s="18" t="s">
        <v>2115</v>
      </c>
      <c r="C24" s="20" t="s">
        <v>2116</v>
      </c>
      <c r="D24" s="22" t="s">
        <v>14</v>
      </c>
      <c r="E24" s="30" t="str">
        <f>HYPERLINK("https://www.youtube.com/watch?v=5sPpv3xsg74","MOL")</f>
        <v>MOL</v>
      </c>
      <c r="F24" s="30" t="str">
        <f>HYPERLINK("https://www.twitch.tv/videos/151283604","XEL")</f>
        <v>XEL</v>
      </c>
      <c r="G24" s="71" t="str">
        <f>HYPERLINK("https://www.youtube.com/watch?v=Ibwpo5l8fpk&amp;index=329&amp;list=PLbU6uWaIKemqNvTeRxK-Ay6PRg9iwCKVi&amp;t=0s","HIT")</f>
        <v>HIT</v>
      </c>
      <c r="H24" s="51" t="s">
        <v>335</v>
      </c>
      <c r="I24" s="52"/>
      <c r="J24" s="52"/>
      <c r="K24" s="50"/>
      <c r="L24" s="22"/>
      <c r="M24" s="24"/>
      <c r="N24" s="24"/>
      <c r="O24" s="44"/>
      <c r="P24" s="22"/>
      <c r="Q24" s="24"/>
      <c r="R24" s="44"/>
      <c r="S24" s="22"/>
      <c r="T24" s="24"/>
      <c r="U24" s="44"/>
      <c r="V24" s="22"/>
      <c r="W24" s="44"/>
      <c r="X24" s="22"/>
      <c r="Y24" s="24"/>
    </row>
    <row r="25">
      <c r="A25" s="74" t="s">
        <v>1010</v>
      </c>
      <c r="B25" s="18" t="s">
        <v>2130</v>
      </c>
      <c r="C25" s="20" t="s">
        <v>2131</v>
      </c>
      <c r="D25" s="22" t="s">
        <v>14</v>
      </c>
      <c r="E25" s="30" t="str">
        <f>HYPERLINK("https://www.youtube.com/watch?v=jAGffKoDg50","SUN")</f>
        <v>SUN</v>
      </c>
      <c r="F25" s="30" t="str">
        <f>HYPERLINK("https://www.youtube.com/watch?v=A5Sjsdsn8Sk&amp;t=0s&amp;list=PLbU6uWaIKemqNvTeRxK-Ay6PRg9iwCKVi&amp;index=78","HIT")</f>
        <v>HIT</v>
      </c>
      <c r="G25" s="50"/>
      <c r="H25" s="22" t="s">
        <v>458</v>
      </c>
      <c r="I25" s="30" t="str">
        <f>HYPERLINK("https://www.youtube.com/watch?v=jAGffKoDg50","SUN")</f>
        <v>SUN</v>
      </c>
      <c r="J25" s="30" t="str">
        <f>HYPERLINK("https://www.youtube.com/watch?v=sH8-wikeHOw&amp;t=0s&amp;list=PLbU6uWaIKemqNvTeRxK-Ay6PRg9iwCKVi&amp;index=79","HIT")</f>
        <v>HIT</v>
      </c>
      <c r="K25" s="50"/>
      <c r="L25" s="22" t="s">
        <v>318</v>
      </c>
      <c r="M25" s="30" t="str">
        <f>HYPERLINK("https://www.youtube.com/watch?v=sH8-wikeHOw&amp;t=0s&amp;list=PLbU6uWaIKemqNvTeRxK-Ay6PRg9iwCKVi&amp;index=79","HIT")</f>
        <v>HIT</v>
      </c>
      <c r="N25" s="24"/>
      <c r="O25" s="50"/>
      <c r="P25" s="22"/>
      <c r="Q25" s="24"/>
      <c r="R25" s="44"/>
      <c r="S25" s="22"/>
      <c r="T25" s="24"/>
      <c r="U25" s="44"/>
      <c r="V25" s="22"/>
      <c r="W25" s="44"/>
      <c r="X25" s="22"/>
      <c r="Y25" s="24"/>
    </row>
    <row r="26">
      <c r="A26" s="74" t="s">
        <v>1031</v>
      </c>
      <c r="B26" s="18" t="s">
        <v>2140</v>
      </c>
      <c r="C26" s="20" t="s">
        <v>2142</v>
      </c>
      <c r="D26" s="22" t="s">
        <v>14</v>
      </c>
      <c r="E26" s="30" t="str">
        <f>HYPERLINK("https://www.youtube.com/watch?v=tFp8SSadn_U","CHB")</f>
        <v>CHB</v>
      </c>
      <c r="F26" s="24"/>
      <c r="G26" s="44"/>
      <c r="H26" s="22" t="s">
        <v>145</v>
      </c>
      <c r="I26" s="24"/>
      <c r="J26" s="24"/>
      <c r="K26" s="44"/>
      <c r="L26" s="22" t="s">
        <v>348</v>
      </c>
      <c r="M26" s="30" t="str">
        <f>HYPERLINK("https://www.youtube.com/watch?v=PirR2424sc8","CHB")</f>
        <v>CHB</v>
      </c>
      <c r="N26" s="24"/>
      <c r="O26" s="44"/>
      <c r="P26" s="22"/>
      <c r="Q26" s="24"/>
      <c r="R26" s="44"/>
      <c r="S26" s="22"/>
      <c r="T26" s="24"/>
      <c r="U26" s="44"/>
      <c r="V26" s="22"/>
      <c r="W26" s="44"/>
      <c r="X26" s="22"/>
      <c r="Y26" s="24"/>
    </row>
    <row r="27">
      <c r="A27" s="74" t="s">
        <v>1055</v>
      </c>
      <c r="B27" s="18" t="s">
        <v>2150</v>
      </c>
      <c r="C27" s="20" t="s">
        <v>2151</v>
      </c>
      <c r="D27" s="22" t="s">
        <v>14</v>
      </c>
      <c r="E27" s="24"/>
      <c r="F27" s="24"/>
      <c r="G27" s="44"/>
      <c r="H27" s="22" t="s">
        <v>423</v>
      </c>
      <c r="I27" s="30" t="str">
        <f>HYPERLINK("https://www.youtube.com/watch?v=SJqGDm2XI98&amp;t=0s&amp;list=PLbU6uWaIKemqNvTeRxK-Ay6PRg9iwCKVi&amp;index=80","HIT")</f>
        <v>HIT</v>
      </c>
      <c r="J27" s="24"/>
      <c r="K27" s="50"/>
      <c r="L27" s="22" t="s">
        <v>319</v>
      </c>
      <c r="M27" s="24"/>
      <c r="N27" s="24"/>
      <c r="O27" s="44"/>
      <c r="P27" s="22"/>
      <c r="Q27" s="24"/>
      <c r="R27" s="44"/>
      <c r="S27" s="22"/>
      <c r="T27" s="24"/>
      <c r="U27" s="44"/>
      <c r="V27" s="22"/>
      <c r="W27" s="44"/>
      <c r="X27" s="22"/>
      <c r="Y27" s="24"/>
    </row>
    <row r="28">
      <c r="A28" s="74" t="s">
        <v>1078</v>
      </c>
      <c r="B28" s="18" t="s">
        <v>2156</v>
      </c>
      <c r="C28" s="20" t="s">
        <v>2157</v>
      </c>
      <c r="D28" s="22" t="s">
        <v>14</v>
      </c>
      <c r="E28" s="30" t="str">
        <f>HYPERLINK("https://www.youtube.com/watch?v=YZbPXv6a3bs","CHB")</f>
        <v>CHB</v>
      </c>
      <c r="F28" s="24"/>
      <c r="G28" s="44"/>
      <c r="H28" s="22" t="s">
        <v>145</v>
      </c>
      <c r="I28" s="24"/>
      <c r="J28" s="24"/>
      <c r="K28" s="44"/>
      <c r="L28" s="22" t="s">
        <v>319</v>
      </c>
      <c r="M28" s="24"/>
      <c r="N28" s="24"/>
      <c r="O28" s="44"/>
      <c r="P28" s="22" t="s">
        <v>348</v>
      </c>
      <c r="Q28" s="30" t="str">
        <f>HYPERLINK("https://www.youtube.com/watch?v=sbXbTYQr4fc&amp;index=226&amp;t=0s&amp;list=PLbU6uWaIKemqNvTeRxK-Ay6PRg9iwCKVi","HIT")</f>
        <v>HIT</v>
      </c>
      <c r="R28" s="71" t="str">
        <f>HYPERLINK("https://www.youtube.com/watch?v=nS_5qcqcWoM","CHB")</f>
        <v>CHB</v>
      </c>
      <c r="S28" s="22"/>
      <c r="T28" s="24"/>
      <c r="U28" s="44"/>
      <c r="V28" s="22"/>
      <c r="W28" s="44"/>
      <c r="X28" s="22"/>
      <c r="Y28" s="24"/>
    </row>
    <row r="29">
      <c r="A29" s="74" t="s">
        <v>1100</v>
      </c>
      <c r="B29" s="18" t="s">
        <v>2165</v>
      </c>
      <c r="C29" s="20" t="s">
        <v>2166</v>
      </c>
      <c r="D29" s="22" t="s">
        <v>14</v>
      </c>
      <c r="E29" s="30" t="str">
        <f>HYPERLINK("https://www.youtube.com/watch?v=KCJmXHZVfwQ","CHB")</f>
        <v>CHB</v>
      </c>
      <c r="F29" s="24"/>
      <c r="G29" s="44"/>
      <c r="H29" s="51" t="s">
        <v>335</v>
      </c>
      <c r="I29" s="30" t="str">
        <f>HYPERLINK("https://www.youtube.com/watch?v=KCJmXHZVfwQ","CHB")</f>
        <v>CHB</v>
      </c>
      <c r="J29" s="52"/>
      <c r="K29" s="50"/>
      <c r="L29" s="22"/>
      <c r="M29" s="24"/>
      <c r="N29" s="24"/>
      <c r="O29" s="44"/>
      <c r="P29" s="22"/>
      <c r="Q29" s="24"/>
      <c r="R29" s="44"/>
      <c r="S29" s="22"/>
      <c r="T29" s="24"/>
      <c r="U29" s="44"/>
      <c r="V29" s="22"/>
      <c r="W29" s="44"/>
      <c r="X29" s="22"/>
      <c r="Y29" s="24"/>
    </row>
    <row r="30">
      <c r="A30" s="74" t="s">
        <v>1135</v>
      </c>
      <c r="B30" s="18" t="s">
        <v>2173</v>
      </c>
      <c r="C30" s="20" t="s">
        <v>2174</v>
      </c>
      <c r="D30" s="22" t="s">
        <v>14</v>
      </c>
      <c r="E30" s="24"/>
      <c r="F30" s="24"/>
      <c r="G30" s="44"/>
      <c r="H30" s="22" t="s">
        <v>423</v>
      </c>
      <c r="I30" s="30" t="str">
        <f>HYPERLINK("https://www.youtube.com/watch?v=TKaSCA50DXc&amp;t=0s&amp;list=PLbU6uWaIKemqNvTeRxK-Ay6PRg9iwCKVi&amp;index=81","HIT")</f>
        <v>HIT</v>
      </c>
      <c r="J30" s="24"/>
      <c r="K30" s="50"/>
      <c r="L30" s="22"/>
      <c r="M30" s="24"/>
      <c r="N30" s="24"/>
      <c r="O30" s="44"/>
      <c r="P30" s="22"/>
      <c r="Q30" s="24"/>
      <c r="R30" s="44"/>
      <c r="S30" s="22"/>
      <c r="T30" s="24"/>
      <c r="U30" s="44"/>
      <c r="V30" s="22"/>
      <c r="W30" s="44"/>
      <c r="X30" s="22"/>
      <c r="Y30" s="24"/>
    </row>
    <row r="31">
      <c r="A31" s="74" t="s">
        <v>1153</v>
      </c>
      <c r="B31" s="18" t="s">
        <v>2182</v>
      </c>
      <c r="C31" s="20" t="s">
        <v>2183</v>
      </c>
      <c r="D31" s="22" t="s">
        <v>14</v>
      </c>
      <c r="E31" s="30" t="str">
        <f>HYPERLINK("https://www.youtube.com/watch?v=ht0Ts-8C_ek","CHB")</f>
        <v>CHB</v>
      </c>
      <c r="F31" s="24"/>
      <c r="G31" s="44"/>
      <c r="H31" s="22" t="s">
        <v>593</v>
      </c>
      <c r="I31" s="30" t="str">
        <f>HYPERLINK("https://www.youtube.com/watch?v=DPk1IKKE2gk","CHB")</f>
        <v>CHB</v>
      </c>
      <c r="J31" s="24"/>
      <c r="K31" s="44"/>
      <c r="L31" s="22"/>
      <c r="M31" s="24"/>
      <c r="N31" s="24"/>
      <c r="O31" s="44"/>
      <c r="P31" s="22"/>
      <c r="Q31" s="24"/>
      <c r="R31" s="44"/>
      <c r="S31" s="22"/>
      <c r="T31" s="24"/>
      <c r="U31" s="44"/>
      <c r="V31" s="22"/>
      <c r="W31" s="44"/>
      <c r="X31" s="22"/>
      <c r="Y31" s="24"/>
    </row>
    <row r="32">
      <c r="A32" s="74" t="s">
        <v>1177</v>
      </c>
      <c r="B32" s="18" t="s">
        <v>2187</v>
      </c>
      <c r="C32" s="20" t="s">
        <v>2188</v>
      </c>
      <c r="D32" s="22" t="s">
        <v>14</v>
      </c>
      <c r="E32" s="30" t="str">
        <f>HYPERLINK("https://www.youtube.com/watch?v=D2bqMu6GvEc","MOL")</f>
        <v>MOL</v>
      </c>
      <c r="F32" s="30" t="str">
        <f>HYPERLINK("https://www.youtube.com/watch?v=SE2Jz7Xh1f8","CHB")</f>
        <v>CHB</v>
      </c>
      <c r="G32" s="50"/>
      <c r="H32" s="22" t="s">
        <v>145</v>
      </c>
      <c r="I32" s="30" t="str">
        <f>HYPERLINK("https://www.youtube.com/watch?v=RMKgaLXru8U&amp;index=225&amp;t=0s&amp;list=PLbU6uWaIKemqNvTeRxK-Ay6PRg9iwCKVi","HIT")</f>
        <v>HIT</v>
      </c>
      <c r="J32" s="30" t="str">
        <f>HYPERLINK("https://www.youtube.com/watch?v=FFNcMO2RO98","CHB")</f>
        <v>CHB</v>
      </c>
      <c r="K32" s="50"/>
      <c r="L32" s="22"/>
      <c r="M32" s="24"/>
      <c r="N32" s="24"/>
      <c r="O32" s="44"/>
      <c r="P32" s="22"/>
      <c r="Q32" s="24"/>
      <c r="R32" s="44"/>
      <c r="S32" s="22"/>
      <c r="T32" s="24"/>
      <c r="U32" s="44"/>
      <c r="V32" s="22"/>
      <c r="W32" s="44"/>
      <c r="X32" s="22"/>
      <c r="Y32" s="24"/>
    </row>
    <row r="33">
      <c r="A33" s="74" t="s">
        <v>1199</v>
      </c>
      <c r="B33" s="18" t="s">
        <v>2199</v>
      </c>
      <c r="C33" s="20" t="s">
        <v>2200</v>
      </c>
      <c r="D33" s="22" t="s">
        <v>14</v>
      </c>
      <c r="E33" s="24"/>
      <c r="F33" s="24"/>
      <c r="G33" s="44"/>
      <c r="H33" s="22" t="s">
        <v>423</v>
      </c>
      <c r="I33" s="30" t="str">
        <f>HYPERLINK("https://www.youtube.com/watch?v=jbET2bya06g","CHB")</f>
        <v>CHB</v>
      </c>
      <c r="J33" s="24"/>
      <c r="K33" s="44"/>
      <c r="L33" s="22" t="s">
        <v>345</v>
      </c>
      <c r="M33" s="30" t="str">
        <f>HYPERLINK("https://www.youtube.com/watch?v=xCMGtx12cHw","CHB")</f>
        <v>CHB</v>
      </c>
      <c r="N33" s="24"/>
      <c r="O33" s="44"/>
      <c r="P33" s="22"/>
      <c r="Q33" s="24"/>
      <c r="R33" s="44"/>
      <c r="S33" s="22"/>
      <c r="T33" s="24"/>
      <c r="U33" s="44"/>
      <c r="V33" s="22"/>
      <c r="W33" s="44"/>
      <c r="X33" s="22"/>
      <c r="Y33" s="24"/>
    </row>
    <row r="34">
      <c r="A34" s="74" t="s">
        <v>1221</v>
      </c>
      <c r="B34" s="18" t="s">
        <v>2205</v>
      </c>
      <c r="C34" s="20" t="s">
        <v>2206</v>
      </c>
      <c r="D34" s="22" t="s">
        <v>14</v>
      </c>
      <c r="E34" s="30" t="str">
        <f>HYPERLINK("https://www.youtube.com/watch?v=RA2QD_N0ylc&amp;index=103&amp;list=PLbU6uWaIKemqNvTeRxK-Ay6PRg9iwCKVi&amp;t=0s","HIT")</f>
        <v>HIT</v>
      </c>
      <c r="F34" s="52"/>
      <c r="G34" s="50"/>
      <c r="H34" s="51" t="s">
        <v>335</v>
      </c>
      <c r="I34" s="30" t="str">
        <f>HYPERLINK("https://www.youtube.com/watch?v=2CgLcRgsLok","ESP")</f>
        <v>ESP</v>
      </c>
      <c r="J34" s="52"/>
      <c r="K34" s="50"/>
      <c r="L34" s="22" t="s">
        <v>318</v>
      </c>
      <c r="M34" s="30" t="str">
        <f>HYPERLINK("https://www.youtube.com/watch?v=tsfeUYDgVBc&amp;index=298&amp;list=PLbU6uWaIKemqNvTeRxK-Ay6PRg9iwCKVi&amp;t=0s","HIT")</f>
        <v>HIT</v>
      </c>
      <c r="N34" s="52"/>
      <c r="O34" s="50"/>
      <c r="P34" s="22"/>
      <c r="Q34" s="24"/>
      <c r="R34" s="44"/>
      <c r="S34" s="22"/>
      <c r="T34" s="24"/>
      <c r="U34" s="44"/>
      <c r="V34" s="22"/>
      <c r="W34" s="44"/>
      <c r="X34" s="22"/>
      <c r="Y34" s="24"/>
    </row>
    <row r="35">
      <c r="A35" s="74" t="s">
        <v>1259</v>
      </c>
      <c r="B35" s="18" t="s">
        <v>2216</v>
      </c>
      <c r="C35" s="20" t="s">
        <v>2217</v>
      </c>
      <c r="D35" s="22" t="s">
        <v>14</v>
      </c>
      <c r="E35" s="30" t="str">
        <f>HYPERLINK("https://www.youtube.com/watch?v=L9QkiC0lpR4&amp;index=247&amp;list=PLbU6uWaIKemqNvTeRxK-Ay6PRg9iwCKVi&amp;t=0s","HIT")</f>
        <v>HIT</v>
      </c>
      <c r="F35" s="52"/>
      <c r="G35" s="50"/>
      <c r="H35" s="22" t="s">
        <v>2221</v>
      </c>
      <c r="I35" s="30" t="str">
        <f>HYPERLINK("https://www.youtube.com/watch?v=Kv_A-tJkhRk&amp;index=248&amp;list=PLbU6uWaIKemqNvTeRxK-Ay6PRg9iwCKVi&amp;t=0s","HIT")</f>
        <v>HIT</v>
      </c>
      <c r="J35" s="52"/>
      <c r="K35" s="50"/>
      <c r="L35" s="22" t="s">
        <v>435</v>
      </c>
      <c r="M35" s="30" t="str">
        <f>HYPERLINK("https://www.youtube.com/watch?v=OIcVfEaFQ24&amp;index=249&amp;list=PLbU6uWaIKemqNvTeRxK-Ay6PRg9iwCKVi&amp;t=0s","HIT")</f>
        <v>HIT</v>
      </c>
      <c r="N35" s="52"/>
      <c r="O35" s="50"/>
      <c r="P35" s="22" t="s">
        <v>319</v>
      </c>
      <c r="Q35" s="24"/>
      <c r="R35" s="44"/>
      <c r="S35" s="22"/>
      <c r="T35" s="24"/>
      <c r="U35" s="44"/>
      <c r="V35" s="22"/>
      <c r="W35" s="44"/>
      <c r="X35" s="22"/>
      <c r="Y35" s="24"/>
    </row>
    <row r="36">
      <c r="A36" s="74" t="s">
        <v>1286</v>
      </c>
      <c r="B36" s="18" t="s">
        <v>2227</v>
      </c>
      <c r="C36" s="20" t="s">
        <v>2228</v>
      </c>
      <c r="D36" s="22" t="s">
        <v>14</v>
      </c>
      <c r="E36" s="24"/>
      <c r="F36" s="24"/>
      <c r="G36" s="44"/>
      <c r="H36" s="22" t="s">
        <v>423</v>
      </c>
      <c r="I36" s="24"/>
      <c r="J36" s="24"/>
      <c r="K36" s="44"/>
      <c r="L36" s="22"/>
      <c r="M36" s="24"/>
      <c r="N36" s="24"/>
      <c r="O36" s="44"/>
      <c r="P36" s="22"/>
      <c r="Q36" s="24"/>
      <c r="R36" s="44"/>
      <c r="S36" s="22"/>
      <c r="T36" s="24"/>
      <c r="U36" s="44"/>
      <c r="V36" s="22"/>
      <c r="W36" s="44"/>
      <c r="X36" s="22"/>
      <c r="Y36" s="24"/>
    </row>
    <row r="37">
      <c r="A37" s="74" t="s">
        <v>1316</v>
      </c>
      <c r="B37" s="18" t="s">
        <v>2231</v>
      </c>
      <c r="C37" s="20" t="s">
        <v>2232</v>
      </c>
      <c r="D37" s="22" t="s">
        <v>14</v>
      </c>
      <c r="E37" s="24"/>
      <c r="F37" s="24"/>
      <c r="G37" s="44"/>
      <c r="H37" s="22" t="s">
        <v>423</v>
      </c>
      <c r="I37" s="24"/>
      <c r="J37" s="24"/>
      <c r="K37" s="44"/>
      <c r="L37" s="22" t="s">
        <v>353</v>
      </c>
      <c r="M37" s="30" t="str">
        <f>HYPERLINK("https://www.youtube.com/watch?v=0NkhhMco6J4&amp;index=104&amp;list=PLbU6uWaIKemqNvTeRxK-Ay6PRg9iwCKVi&amp;t=0s","HIT")</f>
        <v>HIT</v>
      </c>
      <c r="N37" s="24"/>
      <c r="O37" s="50"/>
      <c r="P37" s="22"/>
      <c r="Q37" s="24"/>
      <c r="R37" s="44"/>
      <c r="S37" s="22"/>
      <c r="T37" s="24"/>
      <c r="U37" s="44"/>
      <c r="V37" s="22"/>
      <c r="W37" s="44"/>
      <c r="X37" s="22"/>
      <c r="Y37" s="24"/>
    </row>
    <row r="38">
      <c r="A38" s="74" t="s">
        <v>1344</v>
      </c>
      <c r="B38" s="18" t="s">
        <v>2238</v>
      </c>
      <c r="C38" s="20" t="s">
        <v>2239</v>
      </c>
      <c r="D38" s="22" t="s">
        <v>14</v>
      </c>
      <c r="E38" s="30" t="str">
        <f>HYPERLINK("https://www.youtube.com/watch?v=SS_LVhGlACg","CHB")</f>
        <v>CHB</v>
      </c>
      <c r="F38" s="24"/>
      <c r="G38" s="44"/>
      <c r="H38" s="22" t="s">
        <v>145</v>
      </c>
      <c r="I38" s="30" t="str">
        <f>HYPERLINK("https://www.youtube.com/watch?v=JW0dWZEbmPY&amp;index=228&amp;t=0s&amp;list=PLbU6uWaIKemqNvTeRxK-Ay6PRg9iwCKVi","HIT")</f>
        <v>HIT</v>
      </c>
      <c r="J38" s="30" t="str">
        <f>HYPERLINK("https://www.youtube.com/watch?v=fo6IG6PxyAM","CHB")</f>
        <v>CHB</v>
      </c>
      <c r="K38" s="50"/>
      <c r="L38" s="22" t="s">
        <v>319</v>
      </c>
      <c r="M38" s="30" t="str">
        <f>HYPERLINK("https://www.youtube.com/watch?v=krPqUmma8OE","CHB")</f>
        <v>CHB</v>
      </c>
      <c r="N38" s="24"/>
      <c r="O38" s="44"/>
      <c r="P38" s="22"/>
      <c r="Q38" s="24"/>
      <c r="R38" s="44"/>
      <c r="S38" s="22"/>
      <c r="T38" s="24"/>
      <c r="U38" s="44"/>
      <c r="V38" s="22"/>
      <c r="W38" s="44"/>
      <c r="X38" s="22"/>
      <c r="Y38" s="24"/>
    </row>
    <row r="39">
      <c r="A39" s="74" t="s">
        <v>1369</v>
      </c>
      <c r="B39" s="18" t="s">
        <v>2256</v>
      </c>
      <c r="C39" s="20" t="s">
        <v>2257</v>
      </c>
      <c r="D39" s="22" t="s">
        <v>14</v>
      </c>
      <c r="E39" s="24"/>
      <c r="F39" s="24"/>
      <c r="G39" s="44"/>
      <c r="H39" s="22" t="s">
        <v>249</v>
      </c>
      <c r="I39" s="24"/>
      <c r="J39" s="24"/>
      <c r="K39" s="44"/>
      <c r="L39" s="22" t="s">
        <v>318</v>
      </c>
      <c r="M39" s="24"/>
      <c r="N39" s="24"/>
      <c r="O39" s="44"/>
      <c r="P39" s="22"/>
      <c r="Q39" s="24"/>
      <c r="R39" s="44"/>
      <c r="S39" s="22"/>
      <c r="T39" s="24"/>
      <c r="U39" s="44"/>
      <c r="V39" s="22"/>
      <c r="W39" s="44"/>
      <c r="X39" s="22"/>
      <c r="Y39" s="24"/>
    </row>
    <row r="40">
      <c r="A40" s="74" t="s">
        <v>1413</v>
      </c>
      <c r="B40" s="18" t="s">
        <v>2260</v>
      </c>
      <c r="C40" s="20" t="s">
        <v>2261</v>
      </c>
      <c r="D40" s="22" t="s">
        <v>14</v>
      </c>
      <c r="E40" s="30" t="str">
        <f>HYPERLINK("https://www.youtube.com/watch?v=d6h7zpV7Ajk&amp;index=250&amp;list=PLbU6uWaIKemqNvTeRxK-Ay6PRg9iwCKVi&amp;t=0s","HIT")</f>
        <v>HIT</v>
      </c>
      <c r="F40" s="52"/>
      <c r="G40" s="50"/>
      <c r="H40" s="22" t="s">
        <v>212</v>
      </c>
      <c r="I40" s="24"/>
      <c r="J40" s="24"/>
      <c r="K40" s="44"/>
      <c r="L40" s="22"/>
      <c r="M40" s="24"/>
      <c r="N40" s="24"/>
      <c r="O40" s="44"/>
      <c r="P40" s="22"/>
      <c r="Q40" s="24"/>
      <c r="R40" s="44"/>
      <c r="S40" s="22"/>
      <c r="T40" s="24"/>
      <c r="U40" s="44"/>
      <c r="V40" s="22"/>
      <c r="W40" s="44"/>
      <c r="X40" s="22"/>
      <c r="Y40" s="24"/>
    </row>
    <row r="41">
      <c r="A41" s="74" t="s">
        <v>1439</v>
      </c>
      <c r="B41" s="18" t="s">
        <v>2264</v>
      </c>
      <c r="C41" s="20" t="s">
        <v>2266</v>
      </c>
      <c r="D41" s="22" t="s">
        <v>14</v>
      </c>
      <c r="E41" s="30" t="str">
        <f>HYPERLINK("https://www.youtube.com/watch?v=ZwrrqCo9sCo","CHB")</f>
        <v>CHB</v>
      </c>
      <c r="F41" s="24"/>
      <c r="G41" s="44"/>
      <c r="H41" s="22" t="s">
        <v>458</v>
      </c>
      <c r="I41" s="24"/>
      <c r="J41" s="24"/>
      <c r="K41" s="44"/>
      <c r="L41" s="22" t="s">
        <v>861</v>
      </c>
      <c r="M41" s="30" t="str">
        <f>HYPERLINK("https://www.youtube.com/watch?v=8zfWALdQ-Ho&amp;t=0s&amp;list=PLbU6uWaIKemqNvTeRxK-Ay6PRg9iwCKVi&amp;index=82","HIT")</f>
        <v>HIT</v>
      </c>
      <c r="N41" s="30" t="str">
        <f>HYPERLINK("https://www.youtube.com/watch?v=mdqLpR2YIMs","CHB")</f>
        <v>CHB</v>
      </c>
      <c r="O41" s="50"/>
      <c r="P41" s="22"/>
      <c r="Q41" s="24"/>
      <c r="R41" s="44"/>
      <c r="S41" s="22"/>
      <c r="T41" s="24"/>
      <c r="U41" s="44"/>
      <c r="V41" s="22"/>
      <c r="W41" s="44"/>
      <c r="X41" s="22"/>
      <c r="Y41" s="24"/>
    </row>
    <row r="42">
      <c r="A42" s="74" t="s">
        <v>1471</v>
      </c>
      <c r="B42" s="18" t="s">
        <v>2277</v>
      </c>
      <c r="C42" s="20" t="s">
        <v>2278</v>
      </c>
      <c r="D42" s="22" t="s">
        <v>14</v>
      </c>
      <c r="E42" s="24"/>
      <c r="F42" s="24"/>
      <c r="G42" s="44"/>
      <c r="H42" s="51" t="s">
        <v>335</v>
      </c>
      <c r="I42" s="30" t="str">
        <f>HYPERLINK("https://www.youtube.com/watch?v=19iJAMNhsFU&amp;index=297&amp;list=PLbU6uWaIKemqNvTeRxK-Ay6PRg9iwCKVi&amp;t=0s","HIT")</f>
        <v>HIT</v>
      </c>
      <c r="J42" s="30" t="str">
        <f>HYPERLINK("https://www.youtube.com/watch?v=gc4_hzOzPoQ","KOS")</f>
        <v>KOS</v>
      </c>
      <c r="K42" s="50"/>
      <c r="L42" s="22" t="s">
        <v>318</v>
      </c>
      <c r="M42" s="30" t="str">
        <f>HYPERLINK("https://www.youtube.com/watch?v=gc4_hzOzPoQ","KOS")</f>
        <v>KOS</v>
      </c>
      <c r="N42" s="24"/>
      <c r="O42" s="50"/>
      <c r="P42" s="22"/>
      <c r="Q42" s="24"/>
      <c r="R42" s="44"/>
      <c r="S42" s="22"/>
      <c r="T42" s="24"/>
      <c r="U42" s="44"/>
      <c r="V42" s="22"/>
      <c r="W42" s="44"/>
      <c r="X42" s="22"/>
      <c r="Y42" s="24"/>
    </row>
    <row r="43">
      <c r="A43" s="74" t="s">
        <v>1498</v>
      </c>
      <c r="B43" s="18" t="s">
        <v>2285</v>
      </c>
      <c r="C43" s="20" t="s">
        <v>2286</v>
      </c>
      <c r="D43" s="22" t="s">
        <v>14</v>
      </c>
      <c r="E43" s="24"/>
      <c r="F43" s="24"/>
      <c r="G43" s="44"/>
      <c r="H43" s="22" t="s">
        <v>1453</v>
      </c>
      <c r="I43" s="24"/>
      <c r="J43" s="24"/>
      <c r="K43" s="44"/>
      <c r="L43" s="22" t="s">
        <v>318</v>
      </c>
      <c r="M43" s="24"/>
      <c r="N43" s="24"/>
      <c r="O43" s="44"/>
      <c r="P43" s="22"/>
      <c r="Q43" s="24"/>
      <c r="R43" s="44"/>
      <c r="S43" s="22"/>
      <c r="T43" s="24"/>
      <c r="U43" s="44"/>
      <c r="V43" s="22"/>
      <c r="W43" s="44"/>
      <c r="X43" s="22"/>
      <c r="Y43" s="24"/>
    </row>
    <row r="44">
      <c r="A44" s="74" t="s">
        <v>1533</v>
      </c>
      <c r="B44" s="18" t="s">
        <v>2289</v>
      </c>
      <c r="C44" s="20" t="s">
        <v>2291</v>
      </c>
      <c r="D44" s="22" t="s">
        <v>14</v>
      </c>
      <c r="E44" s="24"/>
      <c r="F44" s="24"/>
      <c r="G44" s="44"/>
      <c r="H44" s="22" t="s">
        <v>423</v>
      </c>
      <c r="I44" s="30" t="str">
        <f>HYPERLINK("https://www.youtube.com/watch?v=5ij7ZtHfTxI&amp;t=0s&amp;list=PLbU6uWaIKemqNvTeRxK-Ay6PRg9iwCKVi&amp;index=83","HIT")</f>
        <v>HIT</v>
      </c>
      <c r="J44" s="30" t="str">
        <f>HYPERLINK("https://www.youtube.com/watch?v=IcVXZ3Yie_s","CHB")</f>
        <v>CHB</v>
      </c>
      <c r="K44" s="50"/>
      <c r="L44" s="22"/>
      <c r="M44" s="24"/>
      <c r="N44" s="24"/>
      <c r="O44" s="44"/>
      <c r="P44" s="22"/>
      <c r="Q44" s="24"/>
      <c r="R44" s="44"/>
      <c r="S44" s="22"/>
      <c r="T44" s="24"/>
      <c r="U44" s="44"/>
      <c r="V44" s="22"/>
      <c r="W44" s="44"/>
      <c r="X44" s="22"/>
      <c r="Y44" s="24"/>
    </row>
    <row r="45">
      <c r="A45" s="74" t="s">
        <v>1563</v>
      </c>
      <c r="B45" s="18" t="s">
        <v>2295</v>
      </c>
      <c r="C45" s="20" t="s">
        <v>2296</v>
      </c>
      <c r="D45" s="22" t="s">
        <v>14</v>
      </c>
      <c r="E45" s="30" t="str">
        <f>HYPERLINK("https://www.youtube.com/watch?v=2y31fTwmaWE","CHB")</f>
        <v>CHB</v>
      </c>
      <c r="F45" s="24"/>
      <c r="G45" s="44"/>
      <c r="H45" s="51" t="s">
        <v>335</v>
      </c>
      <c r="I45" s="30" t="str">
        <f>HYPERLINK("https://youtu.be/2y31fTwmaWE?t=9","CHB")</f>
        <v>CHB</v>
      </c>
      <c r="J45" s="52"/>
      <c r="K45" s="50"/>
      <c r="L45" s="22"/>
      <c r="M45" s="24"/>
      <c r="N45" s="24"/>
      <c r="O45" s="44"/>
      <c r="P45" s="22"/>
      <c r="Q45" s="24"/>
      <c r="R45" s="44"/>
      <c r="S45" s="22"/>
      <c r="T45" s="24"/>
      <c r="U45" s="44"/>
      <c r="V45" s="22"/>
      <c r="W45" s="44"/>
      <c r="X45" s="22"/>
      <c r="Y45" s="24"/>
    </row>
    <row r="46">
      <c r="A46" s="74" t="s">
        <v>1592</v>
      </c>
      <c r="B46" s="18" t="s">
        <v>2301</v>
      </c>
      <c r="C46" s="20" t="s">
        <v>2302</v>
      </c>
      <c r="D46" s="22" t="s">
        <v>14</v>
      </c>
      <c r="E46" s="24"/>
      <c r="F46" s="24"/>
      <c r="G46" s="44"/>
      <c r="H46" s="22" t="s">
        <v>423</v>
      </c>
      <c r="I46" s="30" t="str">
        <f>HYPERLINK("https://www.youtube.com/watch?v=nMLY8sKokzM","CHB")</f>
        <v>CHB</v>
      </c>
      <c r="J46" s="24"/>
      <c r="K46" s="44"/>
      <c r="L46" s="22"/>
      <c r="M46" s="24"/>
      <c r="N46" s="24"/>
      <c r="O46" s="44"/>
      <c r="P46" s="22"/>
      <c r="Q46" s="24"/>
      <c r="R46" s="44"/>
      <c r="S46" s="22"/>
      <c r="T46" s="24"/>
      <c r="U46" s="44"/>
      <c r="V46" s="22"/>
      <c r="W46" s="44"/>
      <c r="X46" s="22"/>
      <c r="Y46" s="24"/>
    </row>
    <row r="47">
      <c r="A47" s="74" t="s">
        <v>1617</v>
      </c>
      <c r="B47" s="18" t="s">
        <v>2305</v>
      </c>
      <c r="C47" s="20" t="s">
        <v>2306</v>
      </c>
      <c r="D47" s="22" t="s">
        <v>14</v>
      </c>
      <c r="E47" s="24"/>
      <c r="F47" s="24"/>
      <c r="G47" s="44"/>
      <c r="H47" s="22" t="s">
        <v>1343</v>
      </c>
      <c r="I47" s="30" t="str">
        <f>HYPERLINK("https://www.youtube.com/watch?v=NfAG_ZumK1Y&amp;index=254&amp;list=PLbU6uWaIKemqNvTeRxK-Ay6PRg9iwCKVi&amp;t=0s","HIT")</f>
        <v>HIT</v>
      </c>
      <c r="J47" s="52"/>
      <c r="K47" s="50"/>
      <c r="L47" s="22" t="s">
        <v>319</v>
      </c>
      <c r="M47" s="24"/>
      <c r="N47" s="24"/>
      <c r="O47" s="44"/>
      <c r="P47" s="22" t="s">
        <v>411</v>
      </c>
      <c r="Q47" s="24"/>
      <c r="R47" s="44"/>
      <c r="S47" s="22" t="s">
        <v>438</v>
      </c>
      <c r="T47" s="24"/>
      <c r="U47" s="44"/>
      <c r="V47" s="22" t="s">
        <v>788</v>
      </c>
      <c r="W47" s="44"/>
      <c r="X47" s="22"/>
      <c r="Y47" s="24"/>
    </row>
    <row r="48">
      <c r="A48" s="74" t="s">
        <v>1644</v>
      </c>
      <c r="B48" s="18" t="s">
        <v>2310</v>
      </c>
      <c r="C48" s="20" t="s">
        <v>2311</v>
      </c>
      <c r="D48" s="22" t="s">
        <v>14</v>
      </c>
      <c r="E48" s="24"/>
      <c r="F48" s="24"/>
      <c r="G48" s="44"/>
      <c r="H48" s="22" t="s">
        <v>1343</v>
      </c>
      <c r="I48" s="30" t="str">
        <f>HYPERLINK("https://www.youtube.com/watch?v=cXB3WMZtrKA&amp;index=314&amp;list=PLbU6uWaIKemqNvTeRxK-Ay6PRg9iwCKVi&amp;t=0s","HIT")</f>
        <v>HIT</v>
      </c>
      <c r="J48" s="30" t="str">
        <f>HYPERLINK("https://www.youtube.com/watch?v=s1t1tB_ri9U","ESP")</f>
        <v>ESP</v>
      </c>
      <c r="K48" s="50"/>
      <c r="L48" s="22" t="s">
        <v>307</v>
      </c>
      <c r="M48" s="24"/>
      <c r="N48" s="24"/>
      <c r="O48" s="44"/>
      <c r="P48" s="22"/>
      <c r="Q48" s="24"/>
      <c r="R48" s="44"/>
      <c r="S48" s="22"/>
      <c r="T48" s="24"/>
      <c r="U48" s="44"/>
      <c r="V48" s="22"/>
      <c r="W48" s="44"/>
      <c r="X48" s="22"/>
      <c r="Y48" s="24"/>
    </row>
    <row r="49">
      <c r="A49" s="74" t="s">
        <v>1672</v>
      </c>
      <c r="B49" s="18" t="s">
        <v>2318</v>
      </c>
      <c r="C49" s="20" t="s">
        <v>2319</v>
      </c>
      <c r="D49" s="22" t="s">
        <v>14</v>
      </c>
      <c r="E49" s="24"/>
      <c r="F49" s="24"/>
      <c r="G49" s="44"/>
      <c r="H49" s="22" t="s">
        <v>511</v>
      </c>
      <c r="I49" s="24"/>
      <c r="J49" s="24"/>
      <c r="K49" s="44"/>
      <c r="L49" s="22" t="s">
        <v>411</v>
      </c>
      <c r="M49" s="24"/>
      <c r="N49" s="24"/>
      <c r="O49" s="44"/>
      <c r="P49" s="22" t="s">
        <v>319</v>
      </c>
      <c r="Q49" s="24"/>
      <c r="R49" s="44"/>
      <c r="S49" s="22"/>
      <c r="T49" s="24"/>
      <c r="U49" s="44"/>
      <c r="V49" s="22"/>
      <c r="W49" s="44"/>
      <c r="X49" s="22"/>
      <c r="Y49" s="24"/>
    </row>
    <row r="50">
      <c r="A50" s="74" t="s">
        <v>1700</v>
      </c>
      <c r="B50" s="18" t="s">
        <v>2321</v>
      </c>
      <c r="C50" s="20" t="s">
        <v>2322</v>
      </c>
      <c r="D50" s="22" t="s">
        <v>14</v>
      </c>
      <c r="E50" s="30" t="str">
        <f>HYPERLINK("https://www.youtube.com/watch?v=lrPjuOZfWEs","CHB")</f>
        <v>CHB</v>
      </c>
      <c r="F50" s="24"/>
      <c r="G50" s="44"/>
      <c r="H50" s="22" t="s">
        <v>145</v>
      </c>
      <c r="I50" s="24"/>
      <c r="J50" s="24"/>
      <c r="K50" s="44"/>
      <c r="L50" s="22" t="s">
        <v>319</v>
      </c>
      <c r="M50" s="24"/>
      <c r="N50" s="24"/>
      <c r="O50" s="44"/>
      <c r="P50" s="22" t="s">
        <v>348</v>
      </c>
      <c r="Q50" s="30" t="str">
        <f>HYPERLINK("https://youtu.be/lrPjuOZfWEs?t=14","CHB")</f>
        <v>CHB</v>
      </c>
      <c r="R50" s="44"/>
      <c r="S50" s="22"/>
      <c r="T50" s="24"/>
      <c r="U50" s="44"/>
      <c r="V50" s="22"/>
      <c r="W50" s="44"/>
      <c r="X50" s="22"/>
      <c r="Y50" s="24"/>
    </row>
    <row r="51">
      <c r="A51" s="74" t="s">
        <v>1726</v>
      </c>
      <c r="B51" s="18" t="s">
        <v>2329</v>
      </c>
      <c r="C51" s="20" t="s">
        <v>2330</v>
      </c>
      <c r="D51" s="22" t="s">
        <v>14</v>
      </c>
      <c r="E51" s="24"/>
      <c r="F51" s="24"/>
      <c r="G51" s="44"/>
      <c r="H51" s="22" t="s">
        <v>423</v>
      </c>
      <c r="I51" s="30" t="str">
        <f>HYPERLINK("https://www.youtube.com/watch?v=EGxmE-KpnX4&amp;t=0s&amp;list=PLbU6uWaIKemqNvTeRxK-Ay6PRg9iwCKVi&amp;index=84","HIT")</f>
        <v>HIT</v>
      </c>
      <c r="J51" s="30" t="str">
        <f>HYPERLINK("https://www.youtube.com/watch?v=8I_r7-24pTw","CHB")</f>
        <v>CHB</v>
      </c>
      <c r="K51" s="50"/>
      <c r="L51" s="22"/>
      <c r="M51" s="24"/>
      <c r="N51" s="24"/>
      <c r="O51" s="44"/>
      <c r="P51" s="22"/>
      <c r="Q51" s="24"/>
      <c r="R51" s="44"/>
      <c r="S51" s="22"/>
      <c r="T51" s="24"/>
      <c r="U51" s="44"/>
      <c r="V51" s="22"/>
      <c r="W51" s="44"/>
      <c r="X51" s="22"/>
      <c r="Y51" s="24"/>
    </row>
    <row r="52">
      <c r="A52" s="74" t="s">
        <v>1744</v>
      </c>
      <c r="B52" s="18" t="s">
        <v>2340</v>
      </c>
      <c r="C52" s="20" t="s">
        <v>2341</v>
      </c>
      <c r="D52" s="22" t="s">
        <v>14</v>
      </c>
      <c r="E52" s="30" t="str">
        <f>HYPERLINK("https://www.youtube.com/watch?v=OGt0aHKOSW0","SUN")</f>
        <v>SUN</v>
      </c>
      <c r="F52" s="30" t="str">
        <f>HYPERLINK("https://www.youtube.com/watch?v=t_4S2_KUgRE","CHB")</f>
        <v>CHB</v>
      </c>
      <c r="G52" s="44"/>
      <c r="H52" s="22" t="s">
        <v>2348</v>
      </c>
      <c r="I52" s="30" t="str">
        <f>HYPERLINK("https://www.youtube.com/watch?v=OGt0aHKOSW0","SUN")</f>
        <v>SUN</v>
      </c>
      <c r="J52" s="30" t="str">
        <f>HYPERLINK("https://www.youtube.com/watch?v=pw6WcCwP5Gc&amp;t=0s&amp;list=PLbU6uWaIKemqNvTeRxK-Ay6PRg9iwCKVi&amp;index=85","HIT")</f>
        <v>HIT</v>
      </c>
      <c r="K52" s="71" t="str">
        <f>HYPERLINK("https://www.youtube.com/watch?v=t_4S2_KUgRE","CHB")</f>
        <v>CHB</v>
      </c>
      <c r="L52" s="22" t="s">
        <v>345</v>
      </c>
      <c r="M52" s="30" t="str">
        <f>HYPERLINK("https://www.youtube.com/watch?v=xiIFzxF7MJg","SUN")</f>
        <v>SUN</v>
      </c>
      <c r="N52" s="24"/>
      <c r="O52" s="44"/>
      <c r="P52" s="22" t="s">
        <v>411</v>
      </c>
      <c r="Q52" s="24"/>
      <c r="R52" s="44"/>
      <c r="S52" s="22" t="s">
        <v>318</v>
      </c>
      <c r="T52" s="30" t="str">
        <f>HYPERLINK("https://www.youtube.com/watch?v=I9O7QtQBuiY","SUN")</f>
        <v>SUN</v>
      </c>
      <c r="U52" s="71" t="str">
        <f>HYPERLINK("https://www.youtube.com/watch?v=Cq__0PRFJFk","CHB")</f>
        <v>CHB</v>
      </c>
      <c r="V52" s="22"/>
      <c r="W52" s="44"/>
      <c r="X52" s="22"/>
      <c r="Y52" s="24"/>
    </row>
    <row r="53">
      <c r="A53" s="74" t="s">
        <v>1776</v>
      </c>
      <c r="B53" s="18" t="s">
        <v>2363</v>
      </c>
      <c r="C53" s="20" t="s">
        <v>2364</v>
      </c>
      <c r="D53" s="22" t="s">
        <v>14</v>
      </c>
      <c r="E53" s="30" t="str">
        <f>HYPERLINK("https://www.youtube.com/watch?v=huhe31pJgD0","CHB")</f>
        <v>CHB</v>
      </c>
      <c r="F53" s="24"/>
      <c r="G53" s="44"/>
      <c r="H53" s="22" t="s">
        <v>778</v>
      </c>
      <c r="I53" s="30" t="str">
        <f>HYPERLINK("https://www.youtube.com/watch?v=Clk-f-8-Gyk","CHB")</f>
        <v>CHB</v>
      </c>
      <c r="J53" s="24"/>
      <c r="K53" s="44"/>
      <c r="L53" s="22" t="s">
        <v>788</v>
      </c>
      <c r="M53" s="30" t="str">
        <f>HYPERLINK("https://youtu.be/huhe31pJgD0?t=19","CHB")</f>
        <v>CHB</v>
      </c>
      <c r="N53" s="24"/>
      <c r="O53" s="44"/>
      <c r="P53" s="22" t="s">
        <v>319</v>
      </c>
      <c r="Q53" s="30" t="str">
        <f>HYPERLINK("https://www.youtube.com/watch?v=5p_3Xg_-BkQ","CHB")</f>
        <v>CHB</v>
      </c>
      <c r="R53" s="44"/>
      <c r="S53" s="22"/>
      <c r="T53" s="24"/>
      <c r="U53" s="44"/>
      <c r="V53" s="22"/>
      <c r="W53" s="44"/>
      <c r="X53" s="22"/>
      <c r="Y53" s="24"/>
    </row>
    <row r="54">
      <c r="A54" s="74" t="s">
        <v>1804</v>
      </c>
      <c r="B54" s="18" t="s">
        <v>2376</v>
      </c>
      <c r="C54" s="20" t="s">
        <v>2377</v>
      </c>
      <c r="D54" s="22" t="s">
        <v>14</v>
      </c>
      <c r="E54" s="30" t="str">
        <f>HYPERLINK("https://www.youtube.com/watch?v=FqTZAwcDzqs","CHB")</f>
        <v>CHB</v>
      </c>
      <c r="F54" s="24"/>
      <c r="G54" s="44"/>
      <c r="H54" s="22" t="s">
        <v>145</v>
      </c>
      <c r="I54" s="30" t="str">
        <f>HYPERLINK("https://www.youtube.com/watch?v=kOpCiHk1C_Y&amp;index=229&amp;t=0s&amp;list=PLbU6uWaIKemqNvTeRxK-Ay6PRg9iwCKVi","HIT")</f>
        <v>HIT</v>
      </c>
      <c r="J54" s="30" t="str">
        <f>HYPERLINK("https://www.youtube.com/watch?v=B3xPixfSexE","CHB")</f>
        <v>CHB</v>
      </c>
      <c r="K54" s="50"/>
      <c r="L54" s="22"/>
      <c r="M54" s="24"/>
      <c r="N54" s="24"/>
      <c r="O54" s="44"/>
      <c r="P54" s="22"/>
      <c r="Q54" s="24"/>
      <c r="R54" s="44"/>
      <c r="S54" s="22"/>
      <c r="T54" s="24"/>
      <c r="U54" s="44"/>
      <c r="V54" s="22"/>
      <c r="W54" s="44"/>
      <c r="X54" s="22"/>
      <c r="Y54" s="24"/>
    </row>
    <row r="55">
      <c r="A55" s="74" t="s">
        <v>1832</v>
      </c>
      <c r="B55" s="18" t="s">
        <v>2387</v>
      </c>
      <c r="C55" s="20" t="s">
        <v>2388</v>
      </c>
      <c r="D55" s="22" t="s">
        <v>14</v>
      </c>
      <c r="E55" s="24"/>
      <c r="F55" s="24"/>
      <c r="G55" s="44"/>
      <c r="H55" s="22" t="s">
        <v>423</v>
      </c>
      <c r="I55" s="30" t="str">
        <f>HYPERLINK("https://www.youtube.com/watch?v=1doAIjq0Ufw","CHB")</f>
        <v>CHB</v>
      </c>
      <c r="J55" s="24"/>
      <c r="K55" s="44"/>
      <c r="L55" s="22"/>
      <c r="M55" s="24"/>
      <c r="N55" s="24"/>
      <c r="O55" s="44"/>
      <c r="P55" s="22"/>
      <c r="Q55" s="24"/>
      <c r="R55" s="44"/>
      <c r="S55" s="22"/>
      <c r="T55" s="24"/>
      <c r="U55" s="44"/>
      <c r="V55" s="22"/>
      <c r="W55" s="44"/>
      <c r="X55" s="22"/>
      <c r="Y55" s="24"/>
    </row>
    <row r="56">
      <c r="A56" s="74" t="s">
        <v>1851</v>
      </c>
      <c r="B56" s="18" t="s">
        <v>2393</v>
      </c>
      <c r="C56" s="20" t="s">
        <v>2394</v>
      </c>
      <c r="D56" s="22" t="s">
        <v>14</v>
      </c>
      <c r="E56" s="30" t="str">
        <f>HYPERLINK("https://www.youtube.com/watch?v=bUtT1bh9-a8","ESP")</f>
        <v>ESP</v>
      </c>
      <c r="F56" s="30" t="str">
        <f>HYPERLINK("https://www.youtube.com/watch?v=l-w9Fh1_tKM&amp;index=256&amp;list=PLbU6uWaIKemqNvTeRxK-Ay6PRg9iwCKVi&amp;t=0s","HIT")</f>
        <v>HIT</v>
      </c>
      <c r="G56" s="50"/>
      <c r="H56" s="22" t="s">
        <v>627</v>
      </c>
      <c r="I56" s="30" t="str">
        <f>HYPERLINK("https://www.youtube.com/watch?v=ngxuadvGzpA","ABA")</f>
        <v>ABA</v>
      </c>
      <c r="J56" s="30" t="str">
        <f>HYPERLINK("https://www.youtube.com/watch?v=96fB8jpGRGQ","KOS")</f>
        <v>KOS</v>
      </c>
      <c r="K56" s="71" t="str">
        <f>HYPERLINK("https://www.youtube.com/watch?v=LXDSXFqM7Rs&amp;index=260&amp;list=PLbU6uWaIKemqNvTeRxK-Ay6PRg9iwCKVi&amp;t=0s","HIT")</f>
        <v>HIT</v>
      </c>
      <c r="L56" s="22" t="s">
        <v>437</v>
      </c>
      <c r="M56" s="24"/>
      <c r="N56" s="24"/>
      <c r="O56" s="44"/>
      <c r="P56" s="22" t="s">
        <v>2405</v>
      </c>
      <c r="Q56" s="30" t="str">
        <f>HYPERLINK("https://www.youtube.com/watch?v=2AEJL_Rp3Is","KOS")</f>
        <v>KOS</v>
      </c>
      <c r="R56" s="71" t="str">
        <f>HYPERLINK("https://www.youtube.com/watch?v=R-5kI2eNX6w&amp;index=261&amp;list=PLbU6uWaIKemqNvTeRxK-Ay6PRg9iwCKVi&amp;t=0s","HIT")</f>
        <v>HIT</v>
      </c>
      <c r="S56" s="22"/>
      <c r="T56" s="24"/>
      <c r="U56" s="44"/>
      <c r="V56" s="22"/>
      <c r="W56" s="44"/>
      <c r="X56" s="22"/>
      <c r="Y56" s="24"/>
    </row>
    <row r="57">
      <c r="A57" s="74" t="s">
        <v>1871</v>
      </c>
      <c r="B57" s="18" t="s">
        <v>2408</v>
      </c>
      <c r="C57" s="20" t="s">
        <v>2409</v>
      </c>
      <c r="D57" s="22" t="s">
        <v>14</v>
      </c>
      <c r="E57" s="30" t="str">
        <f>HYPERLINK("https://www.youtube.com/watch?v=_vBUSbdWNiM","MOL")</f>
        <v>MOL</v>
      </c>
      <c r="F57" s="52"/>
      <c r="G57" s="50"/>
      <c r="H57" s="22" t="s">
        <v>335</v>
      </c>
      <c r="I57" s="24"/>
      <c r="J57" s="24"/>
      <c r="K57" s="44"/>
      <c r="L57" s="22" t="s">
        <v>318</v>
      </c>
      <c r="M57" s="30" t="str">
        <f>HYPERLINK("https://www.youtube.com/watch?v=IRekeC7sTlQ&amp;t=0s&amp;list=PLbU6uWaIKemqNvTeRxK-Ay6PRg9iwCKVi&amp;index=86","HIT")</f>
        <v>HIT</v>
      </c>
      <c r="N57" s="24"/>
      <c r="O57" s="50"/>
      <c r="P57" s="22" t="s">
        <v>411</v>
      </c>
      <c r="Q57" s="24"/>
      <c r="R57" s="44"/>
      <c r="S57" s="22"/>
      <c r="T57" s="24"/>
      <c r="U57" s="44"/>
      <c r="V57" s="22"/>
      <c r="W57" s="44"/>
      <c r="X57" s="22"/>
      <c r="Y57" s="24"/>
    </row>
    <row r="58">
      <c r="A58" s="74" t="s">
        <v>1895</v>
      </c>
      <c r="B58" s="18" t="s">
        <v>2415</v>
      </c>
      <c r="C58" s="20" t="s">
        <v>2416</v>
      </c>
      <c r="D58" s="22" t="s">
        <v>14</v>
      </c>
      <c r="E58" s="24"/>
      <c r="F58" s="24"/>
      <c r="G58" s="44"/>
      <c r="H58" s="22" t="s">
        <v>1343</v>
      </c>
      <c r="I58" s="30" t="str">
        <f>HYPERLINK("https://www.youtube.com/watch?v=BEwft5E94PY","HIT")</f>
        <v>HIT</v>
      </c>
      <c r="J58" s="52"/>
      <c r="K58" s="50"/>
      <c r="L58" s="22" t="s">
        <v>354</v>
      </c>
      <c r="M58" s="24"/>
      <c r="N58" s="24"/>
      <c r="O58" s="44"/>
      <c r="P58" s="22"/>
      <c r="Q58" s="24"/>
      <c r="R58" s="44"/>
      <c r="S58" s="22"/>
      <c r="T58" s="24"/>
      <c r="U58" s="44"/>
      <c r="V58" s="22"/>
      <c r="W58" s="44"/>
      <c r="X58" s="22"/>
      <c r="Y58" s="24"/>
    </row>
    <row r="59">
      <c r="A59" s="74" t="s">
        <v>1914</v>
      </c>
      <c r="B59" s="18" t="s">
        <v>2421</v>
      </c>
      <c r="C59" s="20" t="s">
        <v>2422</v>
      </c>
      <c r="D59" s="22" t="s">
        <v>14</v>
      </c>
      <c r="E59" s="30" t="str">
        <f>HYPERLINK("https://www.youtube.com/watch?v=oaQy9mCtNkg&amp;t=0s&amp;list=PLbU6uWaIKemqNvTeRxK-Ay6PRg9iwCKVi&amp;index=87","HIT")</f>
        <v>HIT</v>
      </c>
      <c r="F59" s="52"/>
      <c r="G59" s="50"/>
      <c r="H59" s="22" t="s">
        <v>690</v>
      </c>
      <c r="I59" s="30" t="str">
        <f>HYPERLINK("https://www.youtube.com/watch?v=z07zhuXjsVo&amp;index=316&amp;list=PLbU6uWaIKemqNvTeRxK-Ay6PRg9iwCKVi&amp;t=0s","HIT")</f>
        <v>HIT</v>
      </c>
      <c r="J59" s="52"/>
      <c r="K59" s="50"/>
      <c r="L59" s="22" t="s">
        <v>318</v>
      </c>
      <c r="M59" s="24"/>
      <c r="N59" s="24"/>
      <c r="O59" s="44"/>
      <c r="P59" s="22" t="s">
        <v>319</v>
      </c>
      <c r="Q59" s="24"/>
      <c r="R59" s="44"/>
      <c r="S59" s="22" t="s">
        <v>411</v>
      </c>
      <c r="T59" s="24"/>
      <c r="U59" s="44"/>
      <c r="V59" s="22"/>
      <c r="W59" s="44"/>
      <c r="X59" s="22"/>
      <c r="Y59" s="24"/>
    </row>
    <row r="60">
      <c r="A60" s="74" t="s">
        <v>1941</v>
      </c>
      <c r="B60" s="18" t="s">
        <v>2429</v>
      </c>
      <c r="C60" s="20" t="s">
        <v>2430</v>
      </c>
      <c r="D60" s="22" t="s">
        <v>14</v>
      </c>
      <c r="E60" s="30" t="str">
        <f>HYPERLINK("https://www.youtube.com/watch?v=I1xdacwrcA8","SUN")</f>
        <v>SUN</v>
      </c>
      <c r="F60" s="30" t="str">
        <f>HYPERLINK("https://www.youtube.com/watch?v=9bq-XR8qN3I","CHB")</f>
        <v>CHB</v>
      </c>
      <c r="G60" s="44"/>
      <c r="H60" s="22" t="s">
        <v>249</v>
      </c>
      <c r="I60" s="30" t="str">
        <f>HYPERLINK("https://www.youtube.com/watch?v=w0sHkgt9Q4k","SUN")</f>
        <v>SUN</v>
      </c>
      <c r="J60" s="30" t="str">
        <f>HYPERLINK("https://www.youtube.com/watch?v=nS0vsTQ1IrU","CHB")</f>
        <v>CHB</v>
      </c>
      <c r="K60" s="44"/>
      <c r="L60" s="22"/>
      <c r="M60" s="24"/>
      <c r="N60" s="24"/>
      <c r="O60" s="44"/>
      <c r="P60" s="22"/>
      <c r="Q60" s="24"/>
      <c r="R60" s="44"/>
      <c r="S60" s="22"/>
      <c r="T60" s="24"/>
      <c r="U60" s="44"/>
      <c r="V60" s="22"/>
      <c r="W60" s="44"/>
      <c r="X60" s="22"/>
      <c r="Y60" s="24"/>
    </row>
    <row r="61">
      <c r="A61" s="74" t="s">
        <v>1962</v>
      </c>
      <c r="B61" s="18" t="s">
        <v>2442</v>
      </c>
      <c r="C61" s="20" t="s">
        <v>2443</v>
      </c>
      <c r="D61" s="22" t="s">
        <v>14</v>
      </c>
      <c r="E61" s="30" t="str">
        <f>HYPERLINK("https://www.youtube.com/watch?v=Q1LdtaVCfas&amp;t=0s&amp;list=PLbU6uWaIKemqNvTeRxK-Ay6PRg9iwCKVi&amp;index=88","HIT")</f>
        <v>HIT</v>
      </c>
      <c r="F61" s="52"/>
      <c r="G61" s="50"/>
      <c r="H61" s="22" t="s">
        <v>145</v>
      </c>
      <c r="I61" s="24"/>
      <c r="J61" s="24"/>
      <c r="K61" s="44"/>
      <c r="L61" s="22"/>
      <c r="M61" s="24"/>
      <c r="N61" s="24"/>
      <c r="O61" s="44"/>
      <c r="P61" s="22"/>
      <c r="Q61" s="24"/>
      <c r="R61" s="44"/>
      <c r="S61" s="22"/>
      <c r="T61" s="24"/>
      <c r="U61" s="44"/>
      <c r="V61" s="22"/>
      <c r="W61" s="44"/>
      <c r="X61" s="22"/>
      <c r="Y61" s="24"/>
    </row>
    <row r="62">
      <c r="A62" s="74" t="s">
        <v>1983</v>
      </c>
      <c r="B62" s="18" t="s">
        <v>2450</v>
      </c>
      <c r="C62" s="20" t="s">
        <v>2451</v>
      </c>
      <c r="D62" s="22" t="s">
        <v>14</v>
      </c>
      <c r="E62" s="24"/>
      <c r="F62" s="24"/>
      <c r="G62" s="44"/>
      <c r="H62" s="22" t="s">
        <v>423</v>
      </c>
      <c r="I62" s="30" t="str">
        <f>HYPERLINK("https://www.youtube.com/watch?v=UtcZEHM9HHo&amp;index=313&amp;list=PLbU6uWaIKemqNvTeRxK-Ay6PRg9iwCKVi&amp;t=0s","HIT")</f>
        <v>HIT</v>
      </c>
      <c r="J62" s="30" t="str">
        <f>HYPERLINK("https://www.youtube.com/watch?v=hvi2T6NAhsE","ESP")</f>
        <v>ESP</v>
      </c>
      <c r="K62" s="50"/>
      <c r="L62" s="22"/>
      <c r="M62" s="24"/>
      <c r="N62" s="24"/>
      <c r="O62" s="44"/>
      <c r="P62" s="22"/>
      <c r="Q62" s="24"/>
      <c r="R62" s="44"/>
      <c r="S62" s="22"/>
      <c r="T62" s="24"/>
      <c r="U62" s="44"/>
      <c r="V62" s="22"/>
      <c r="W62" s="44"/>
      <c r="X62" s="22"/>
      <c r="Y62" s="24"/>
    </row>
    <row r="63">
      <c r="A63" s="74" t="s">
        <v>2008</v>
      </c>
      <c r="B63" s="18" t="s">
        <v>2457</v>
      </c>
      <c r="C63" s="20" t="s">
        <v>2458</v>
      </c>
      <c r="D63" s="22" t="s">
        <v>14</v>
      </c>
      <c r="E63" s="30" t="str">
        <f>HYPERLINK("https://www.youtube.com/watch?v=-8QLzwysAwQ&amp;index=106&amp;list=PLbU6uWaIKemqNvTeRxK-Ay6PRg9iwCKVi&amp;t=0s","HIT")</f>
        <v>HIT</v>
      </c>
      <c r="F63" s="52"/>
      <c r="G63" s="50"/>
      <c r="H63" s="51" t="s">
        <v>335</v>
      </c>
      <c r="I63" s="52"/>
      <c r="J63" s="52"/>
      <c r="K63" s="50"/>
      <c r="L63" s="22"/>
      <c r="M63" s="24"/>
      <c r="N63" s="24"/>
      <c r="O63" s="44"/>
      <c r="P63" s="22"/>
      <c r="Q63" s="24"/>
      <c r="R63" s="44"/>
      <c r="S63" s="22"/>
      <c r="T63" s="24"/>
      <c r="U63" s="44"/>
      <c r="V63" s="22"/>
      <c r="W63" s="44"/>
      <c r="X63" s="22"/>
      <c r="Y63" s="24"/>
    </row>
    <row r="64">
      <c r="A64" s="74" t="s">
        <v>2025</v>
      </c>
      <c r="B64" s="18" t="s">
        <v>2465</v>
      </c>
      <c r="C64" s="20" t="s">
        <v>2466</v>
      </c>
      <c r="D64" s="22" t="s">
        <v>14</v>
      </c>
      <c r="E64" s="24"/>
      <c r="F64" s="24"/>
      <c r="G64" s="44"/>
      <c r="H64" s="22" t="s">
        <v>249</v>
      </c>
      <c r="I64" s="30" t="str">
        <f>HYPERLINK("https://www.youtube.com/watch?v=91V61h64G2Q&amp;index=300&amp;list=PLbU6uWaIKemqNvTeRxK-Ay6PRg9iwCKVi&amp;t=0s","HIT")</f>
        <v>HIT</v>
      </c>
      <c r="J64" s="52"/>
      <c r="K64" s="50"/>
      <c r="L64" s="22"/>
      <c r="M64" s="24"/>
      <c r="N64" s="24"/>
      <c r="O64" s="44"/>
      <c r="P64" s="22"/>
      <c r="Q64" s="24"/>
      <c r="R64" s="44"/>
      <c r="S64" s="22"/>
      <c r="T64" s="24"/>
      <c r="U64" s="44"/>
      <c r="V64" s="22"/>
      <c r="W64" s="44"/>
      <c r="X64" s="22"/>
      <c r="Y64" s="24"/>
    </row>
    <row r="65">
      <c r="A65" s="74" t="s">
        <v>2059</v>
      </c>
      <c r="B65" s="18" t="s">
        <v>2475</v>
      </c>
      <c r="C65" s="20" t="s">
        <v>2476</v>
      </c>
      <c r="D65" s="22" t="s">
        <v>14</v>
      </c>
      <c r="E65" s="24"/>
      <c r="F65" s="24"/>
      <c r="G65" s="44"/>
      <c r="H65" s="22" t="s">
        <v>2477</v>
      </c>
      <c r="I65" s="30" t="str">
        <f>HYPERLINK("https://www.youtube.com/watch?v=gydGY7cFJGM&amp;index=251&amp;list=PLbU6uWaIKemqNvTeRxK-Ay6PRg9iwCKVi&amp;t=0s","HIT")</f>
        <v>HIT</v>
      </c>
      <c r="J65" s="52"/>
      <c r="K65" s="50"/>
      <c r="L65" s="22"/>
      <c r="M65" s="24"/>
      <c r="N65" s="24"/>
      <c r="O65" s="44"/>
      <c r="P65" s="22"/>
      <c r="Q65" s="24"/>
      <c r="R65" s="44"/>
      <c r="S65" s="22"/>
      <c r="T65" s="24"/>
      <c r="U65" s="44"/>
      <c r="V65" s="22"/>
      <c r="W65" s="44"/>
      <c r="X65" s="22"/>
      <c r="Y65" s="24"/>
    </row>
    <row r="66">
      <c r="A66" s="74" t="s">
        <v>2096</v>
      </c>
      <c r="B66" s="18" t="s">
        <v>2482</v>
      </c>
      <c r="C66" s="20" t="s">
        <v>2483</v>
      </c>
      <c r="D66" s="22" t="s">
        <v>14</v>
      </c>
      <c r="E66" s="30" t="str">
        <f>HYPERLINK("https://www.youtube.com/watch?v=Emf1i5TPHlw","CHB")</f>
        <v>CHB</v>
      </c>
      <c r="F66" s="24"/>
      <c r="G66" s="44"/>
      <c r="H66" s="51" t="s">
        <v>335</v>
      </c>
      <c r="I66" s="30" t="str">
        <f>HYPERLINK("https://www.youtube.com/watch?v=Emf1i5TPHlw","CHB")</f>
        <v>CHB</v>
      </c>
      <c r="J66" s="52"/>
      <c r="K66" s="50"/>
      <c r="L66" s="22"/>
      <c r="M66" s="24"/>
      <c r="N66" s="24"/>
      <c r="O66" s="44"/>
      <c r="P66" s="22"/>
      <c r="Q66" s="24"/>
      <c r="R66" s="44"/>
      <c r="S66" s="22"/>
      <c r="T66" s="24"/>
      <c r="U66" s="44"/>
      <c r="V66" s="22"/>
      <c r="W66" s="44"/>
      <c r="X66" s="22"/>
      <c r="Y66" s="24"/>
    </row>
    <row r="67">
      <c r="A67" s="74" t="s">
        <v>2125</v>
      </c>
      <c r="B67" s="18" t="s">
        <v>2490</v>
      </c>
      <c r="C67" s="20" t="s">
        <v>2491</v>
      </c>
      <c r="D67" s="22" t="s">
        <v>14</v>
      </c>
      <c r="E67" s="24"/>
      <c r="F67" s="24"/>
      <c r="G67" s="44"/>
      <c r="H67" s="22" t="s">
        <v>145</v>
      </c>
      <c r="I67" s="24"/>
      <c r="J67" s="24"/>
      <c r="K67" s="44"/>
      <c r="L67" s="22" t="s">
        <v>319</v>
      </c>
      <c r="M67" s="24"/>
      <c r="N67" s="24"/>
      <c r="O67" s="44"/>
      <c r="P67" s="22"/>
      <c r="Q67" s="24"/>
      <c r="R67" s="44"/>
      <c r="S67" s="22"/>
      <c r="T67" s="24"/>
      <c r="U67" s="44"/>
      <c r="V67" s="22"/>
      <c r="W67" s="44"/>
      <c r="X67" s="22"/>
      <c r="Y67" s="24"/>
    </row>
    <row r="68">
      <c r="A68" s="74" t="s">
        <v>2162</v>
      </c>
      <c r="B68" s="18" t="s">
        <v>2497</v>
      </c>
      <c r="C68" s="20" t="s">
        <v>2498</v>
      </c>
      <c r="D68" s="22" t="s">
        <v>14</v>
      </c>
      <c r="E68" s="30" t="str">
        <f>HYPERLINK("https://www.youtube.com/watch?v=R__Z8NsM4jc","CHB")</f>
        <v>CHB</v>
      </c>
      <c r="F68" s="24"/>
      <c r="G68" s="44"/>
      <c r="H68" s="22" t="s">
        <v>473</v>
      </c>
      <c r="I68" s="30" t="str">
        <f>HYPERLINK("https://youtu.be/R__Z8NsM4jc?t=17","CHB")</f>
        <v>CHB</v>
      </c>
      <c r="J68" s="24"/>
      <c r="K68" s="44"/>
      <c r="L68" s="22"/>
      <c r="M68" s="24"/>
      <c r="N68" s="24"/>
      <c r="O68" s="44"/>
      <c r="P68" s="22"/>
      <c r="Q68" s="24"/>
      <c r="R68" s="44"/>
      <c r="S68" s="22"/>
      <c r="T68" s="24"/>
      <c r="U68" s="44"/>
      <c r="V68" s="22"/>
      <c r="W68" s="44"/>
      <c r="X68" s="22"/>
      <c r="Y68" s="24"/>
    </row>
    <row r="69">
      <c r="A69" s="74" t="s">
        <v>2184</v>
      </c>
      <c r="B69" s="18" t="s">
        <v>2505</v>
      </c>
      <c r="C69" s="20" t="s">
        <v>2506</v>
      </c>
      <c r="D69" s="22" t="s">
        <v>14</v>
      </c>
      <c r="E69" s="24"/>
      <c r="F69" s="24"/>
      <c r="G69" s="44"/>
      <c r="H69" s="22" t="s">
        <v>423</v>
      </c>
      <c r="I69" s="24"/>
      <c r="J69" s="24"/>
      <c r="K69" s="44"/>
      <c r="L69" s="22" t="s">
        <v>353</v>
      </c>
      <c r="M69" s="30" t="str">
        <f>HYPERLINK("https://www.youtube.com/watch?v=akczDYM3aQU&amp;index=315&amp;list=PLbU6uWaIKemqNvTeRxK-Ay6PRg9iwCKVi&amp;t=0s","HIT")</f>
        <v>HIT</v>
      </c>
      <c r="N69" s="52"/>
      <c r="O69" s="50"/>
      <c r="P69" s="22"/>
      <c r="Q69" s="24"/>
      <c r="R69" s="44"/>
      <c r="S69" s="22"/>
      <c r="T69" s="24"/>
      <c r="U69" s="44"/>
      <c r="V69" s="22"/>
      <c r="W69" s="44"/>
      <c r="X69" s="22"/>
      <c r="Y69" s="24"/>
    </row>
    <row r="70">
      <c r="A70" s="74" t="s">
        <v>2211</v>
      </c>
      <c r="B70" s="18" t="s">
        <v>2513</v>
      </c>
      <c r="C70" s="20" t="s">
        <v>2515</v>
      </c>
      <c r="D70" s="22" t="s">
        <v>14</v>
      </c>
      <c r="E70" s="30" t="str">
        <f>HYPERLINK("https://www.youtube.com/watch?v=lW9r_tAPZLc","SUN")</f>
        <v>SUN</v>
      </c>
      <c r="F70" s="30" t="str">
        <f>HYPERLINK("https://www.youtube.com/watch?v=mniQqMKQ0i0","CHB")</f>
        <v>CHB</v>
      </c>
      <c r="G70" s="44"/>
      <c r="H70" s="22" t="s">
        <v>650</v>
      </c>
      <c r="I70" s="30" t="str">
        <f>HYPERLINK("https://www.youtube.com/watch?v=zJ32kmgDQSQ","MOL")</f>
        <v>MOL</v>
      </c>
      <c r="J70" s="30" t="str">
        <f>HYPERLINK("https://www.youtube.com/watch?v=zjJxUqChlUo","CHB")</f>
        <v>CHB</v>
      </c>
      <c r="K70" s="50"/>
      <c r="L70" s="22"/>
      <c r="M70" s="24"/>
      <c r="N70" s="24"/>
      <c r="O70" s="44"/>
      <c r="P70" s="22"/>
      <c r="Q70" s="24"/>
      <c r="R70" s="44"/>
      <c r="S70" s="22"/>
      <c r="T70" s="24"/>
      <c r="U70" s="44"/>
      <c r="V70" s="22"/>
      <c r="W70" s="44"/>
      <c r="X70" s="22"/>
      <c r="Y70" s="24"/>
    </row>
    <row r="71">
      <c r="A71" s="74" t="s">
        <v>2237</v>
      </c>
      <c r="B71" s="18" t="s">
        <v>2525</v>
      </c>
      <c r="C71" s="20" t="s">
        <v>2526</v>
      </c>
      <c r="D71" s="22" t="s">
        <v>14</v>
      </c>
      <c r="E71" s="24"/>
      <c r="F71" s="24"/>
      <c r="G71" s="44"/>
      <c r="H71" s="22" t="s">
        <v>145</v>
      </c>
      <c r="I71" s="24"/>
      <c r="J71" s="24"/>
      <c r="K71" s="44"/>
      <c r="L71" s="22"/>
      <c r="M71" s="24"/>
      <c r="N71" s="24"/>
      <c r="O71" s="44"/>
      <c r="P71" s="22"/>
      <c r="Q71" s="24"/>
      <c r="R71" s="44"/>
      <c r="S71" s="22"/>
      <c r="T71" s="24"/>
      <c r="U71" s="44"/>
      <c r="V71" s="22"/>
      <c r="W71" s="44"/>
      <c r="X71" s="22"/>
      <c r="Y71" s="24"/>
    </row>
    <row r="72">
      <c r="A72" s="74" t="s">
        <v>2268</v>
      </c>
      <c r="B72" s="18" t="s">
        <v>2528</v>
      </c>
      <c r="C72" s="20" t="s">
        <v>2529</v>
      </c>
      <c r="D72" s="22" t="s">
        <v>14</v>
      </c>
      <c r="E72" s="30" t="str">
        <f>HYPERLINK("https://www.youtube.com/watch?v=8nV632bsSOo","CHB")</f>
        <v>CHB</v>
      </c>
      <c r="F72" s="24"/>
      <c r="G72" s="44"/>
      <c r="H72" s="22" t="s">
        <v>145</v>
      </c>
      <c r="I72" s="30" t="str">
        <f>HYPERLINK("https://www.youtube.com/watch?v=idm8OJvkmk8","CHB")</f>
        <v>CHB</v>
      </c>
      <c r="J72" s="24"/>
      <c r="K72" s="44"/>
      <c r="L72" s="22"/>
      <c r="M72" s="24"/>
      <c r="N72" s="24"/>
      <c r="O72" s="44"/>
      <c r="P72" s="22"/>
      <c r="Q72" s="24"/>
      <c r="R72" s="44"/>
      <c r="S72" s="22"/>
      <c r="T72" s="24"/>
      <c r="U72" s="44"/>
      <c r="V72" s="22"/>
      <c r="W72" s="44"/>
      <c r="X72" s="22"/>
      <c r="Y72" s="24"/>
    </row>
    <row r="73">
      <c r="A73" s="74" t="s">
        <v>2307</v>
      </c>
      <c r="B73" s="18" t="s">
        <v>2536</v>
      </c>
      <c r="C73" s="20" t="s">
        <v>2537</v>
      </c>
      <c r="D73" s="22" t="s">
        <v>14</v>
      </c>
      <c r="E73" s="24"/>
      <c r="F73" s="24"/>
      <c r="G73" s="44"/>
      <c r="H73" s="51" t="s">
        <v>335</v>
      </c>
      <c r="I73" s="52"/>
      <c r="J73" s="52"/>
      <c r="K73" s="50"/>
      <c r="L73" s="22" t="s">
        <v>318</v>
      </c>
      <c r="M73" s="24"/>
      <c r="N73" s="24"/>
      <c r="O73" s="44"/>
      <c r="P73" s="22" t="s">
        <v>437</v>
      </c>
      <c r="Q73" s="30" t="str">
        <f>HYPERLINK("https://www.youtube.com/watch?v=y69Lja01M_w&amp;index=301&amp;list=PLbU6uWaIKemqNvTeRxK-Ay6PRg9iwCKVi&amp;t=0s","HIT")</f>
        <v>HIT</v>
      </c>
      <c r="R73" s="50"/>
      <c r="S73" s="22"/>
      <c r="T73" s="24"/>
      <c r="U73" s="44"/>
      <c r="V73" s="22"/>
      <c r="W73" s="44"/>
      <c r="X73" s="22"/>
      <c r="Y73" s="24"/>
    </row>
    <row r="74">
      <c r="A74" s="74" t="s">
        <v>2336</v>
      </c>
      <c r="B74" s="18" t="s">
        <v>2542</v>
      </c>
      <c r="C74" s="20" t="s">
        <v>2543</v>
      </c>
      <c r="D74" s="22" t="s">
        <v>14</v>
      </c>
      <c r="E74" s="24"/>
      <c r="F74" s="24"/>
      <c r="G74" s="44"/>
      <c r="H74" s="22" t="s">
        <v>458</v>
      </c>
      <c r="I74" s="24"/>
      <c r="J74" s="24"/>
      <c r="K74" s="44"/>
      <c r="L74" s="22" t="s">
        <v>318</v>
      </c>
      <c r="M74" s="30" t="str">
        <f>HYPERLINK("https://www.youtube.com/watch?v=U9BcucSHxR4&amp;index=299&amp;list=PLbU6uWaIKemqNvTeRxK-Ay6PRg9iwCKVi&amp;t=0s","HIT")</f>
        <v>HIT</v>
      </c>
      <c r="N74" s="52"/>
      <c r="O74" s="50"/>
      <c r="P74" s="76"/>
      <c r="Q74" s="77"/>
      <c r="R74" s="78"/>
      <c r="S74" s="22"/>
      <c r="T74" s="24"/>
      <c r="U74" s="44"/>
      <c r="V74" s="22"/>
      <c r="W74" s="44"/>
      <c r="X74" s="22"/>
      <c r="Y74" s="24"/>
    </row>
    <row r="75">
      <c r="A75" s="74" t="s">
        <v>2365</v>
      </c>
      <c r="B75" s="18" t="s">
        <v>2552</v>
      </c>
      <c r="C75" s="20" t="s">
        <v>2553</v>
      </c>
      <c r="D75" s="22" t="s">
        <v>14</v>
      </c>
      <c r="E75" s="30" t="str">
        <f>HYPERLINK("https://www.youtube.com/watch?v=SaWDOLtDKco","SUN")</f>
        <v>SUN</v>
      </c>
      <c r="F75" s="30" t="str">
        <f>HYPERLINK("https://www.youtube.com/watch?v=nOimUHu8ER8","CHB")</f>
        <v>CHB</v>
      </c>
      <c r="G75" s="44"/>
      <c r="H75" s="22" t="s">
        <v>145</v>
      </c>
      <c r="I75" s="30" t="str">
        <f>HYPERLINK("https://www.youtube.com/watch?v=ba34aiGhycU","SUN")</f>
        <v>SUN</v>
      </c>
      <c r="J75" s="30" t="str">
        <f>HYPERLINK("https://www.youtube.com/watch?v=1nxqmL-qug0","CHB")</f>
        <v>CHB</v>
      </c>
      <c r="K75" s="44"/>
      <c r="L75" s="22" t="s">
        <v>452</v>
      </c>
      <c r="M75" s="30" t="str">
        <f>HYPERLINK("https://www.youtube.com/watch?v=4-QCZvbLvNc","SUN")</f>
        <v>SUN</v>
      </c>
      <c r="N75" s="30" t="str">
        <f>HYPERLINK("https://www.youtube.com/watch?v=nOimUHu8ER8","CHB")</f>
        <v>CHB</v>
      </c>
      <c r="O75" s="44"/>
      <c r="P75" s="22"/>
      <c r="Q75" s="24"/>
      <c r="R75" s="44"/>
      <c r="S75" s="22"/>
      <c r="T75" s="24"/>
      <c r="U75" s="44"/>
      <c r="V75" s="22"/>
      <c r="W75" s="44"/>
      <c r="X75" s="22"/>
      <c r="Y75" s="24"/>
    </row>
    <row r="76">
      <c r="A76" s="74" t="s">
        <v>2382</v>
      </c>
      <c r="B76" s="18" t="s">
        <v>2567</v>
      </c>
      <c r="C76" s="20" t="s">
        <v>2568</v>
      </c>
      <c r="D76" s="22" t="s">
        <v>14</v>
      </c>
      <c r="E76" s="30" t="str">
        <f>HYPERLINK("https://www.youtube.com/watch?v=jjHkODdhl2Q","CHB")</f>
        <v>CHB</v>
      </c>
      <c r="F76" s="24"/>
      <c r="G76" s="44"/>
      <c r="H76" s="51" t="s">
        <v>335</v>
      </c>
      <c r="I76" s="30" t="str">
        <f>HYPERLINK("https://www.youtube.com/watch?v=YRGGYf-oZlM","CHB")</f>
        <v>CHB</v>
      </c>
      <c r="J76" s="52"/>
      <c r="K76" s="50"/>
      <c r="L76" s="22"/>
      <c r="M76" s="24"/>
      <c r="N76" s="24"/>
      <c r="O76" s="44"/>
      <c r="P76" s="22"/>
      <c r="Q76" s="24"/>
      <c r="R76" s="44"/>
      <c r="S76" s="22"/>
      <c r="T76" s="24"/>
      <c r="U76" s="44"/>
      <c r="V76" s="22"/>
      <c r="W76" s="44"/>
      <c r="X76" s="22"/>
      <c r="Y76" s="24"/>
    </row>
    <row r="77">
      <c r="A77" s="74" t="s">
        <v>2410</v>
      </c>
      <c r="B77" s="18" t="s">
        <v>2574</v>
      </c>
      <c r="C77" s="20" t="s">
        <v>2575</v>
      </c>
      <c r="D77" s="22" t="s">
        <v>14</v>
      </c>
      <c r="E77" s="24"/>
      <c r="F77" s="24"/>
      <c r="G77" s="44"/>
      <c r="H77" s="22" t="s">
        <v>249</v>
      </c>
      <c r="I77" s="24"/>
      <c r="J77" s="24"/>
      <c r="K77" s="50"/>
      <c r="L77" s="22" t="s">
        <v>353</v>
      </c>
      <c r="M77" s="30" t="str">
        <f>HYPERLINK("https://www.youtube.com/watch?v=YsjAzGre87k&amp;index=105&amp;list=PLbU6uWaIKemqNvTeRxK-Ay6PRg9iwCKVi&amp;t=0s","HIT")</f>
        <v>HIT</v>
      </c>
      <c r="N77" s="24"/>
      <c r="O77" s="50"/>
      <c r="P77" s="22"/>
      <c r="Q77" s="24"/>
      <c r="R77" s="44"/>
      <c r="S77" s="22"/>
      <c r="T77" s="24"/>
      <c r="U77" s="44"/>
      <c r="V77" s="22"/>
      <c r="W77" s="44"/>
      <c r="X77" s="22"/>
      <c r="Y77" s="24"/>
    </row>
    <row r="78">
      <c r="A78" s="74" t="s">
        <v>2431</v>
      </c>
      <c r="B78" s="18" t="s">
        <v>2585</v>
      </c>
      <c r="C78" s="20" t="s">
        <v>2586</v>
      </c>
      <c r="D78" s="22" t="s">
        <v>14</v>
      </c>
      <c r="E78" s="30" t="str">
        <f>HYPERLINK("https://www.youtube.com/watch?v=A2beBIw1u68&amp;t=0s&amp;list=PLbU6uWaIKemqNvTeRxK-Ay6PRg9iwCKVi&amp;index=89","HIT")</f>
        <v>HIT</v>
      </c>
      <c r="F78" s="52"/>
      <c r="G78" s="50"/>
      <c r="H78" s="22" t="s">
        <v>145</v>
      </c>
      <c r="I78" s="24"/>
      <c r="J78" s="24"/>
      <c r="K78" s="44"/>
      <c r="L78" s="22"/>
      <c r="M78" s="24"/>
      <c r="N78" s="24"/>
      <c r="O78" s="44"/>
      <c r="P78" s="22"/>
      <c r="Q78" s="24"/>
      <c r="R78" s="44"/>
      <c r="S78" s="22"/>
      <c r="T78" s="24"/>
      <c r="U78" s="44"/>
      <c r="V78" s="22"/>
      <c r="W78" s="44"/>
      <c r="X78" s="22"/>
      <c r="Y78" s="24"/>
    </row>
    <row r="79">
      <c r="A79" s="74" t="s">
        <v>2454</v>
      </c>
      <c r="B79" s="18" t="s">
        <v>2592</v>
      </c>
      <c r="C79" s="20" t="s">
        <v>2593</v>
      </c>
      <c r="D79" s="22" t="s">
        <v>14</v>
      </c>
      <c r="E79" s="30" t="str">
        <f>HYPERLINK("https://www.youtube.com/watch?v=HK_b-SvO9qY","CHB")</f>
        <v>CHB</v>
      </c>
      <c r="F79" s="24"/>
      <c r="G79" s="44"/>
      <c r="H79" s="22" t="s">
        <v>249</v>
      </c>
      <c r="I79" s="30" t="str">
        <f>HYPERLINK("https://www.youtube.com/watch?v=pASK4YNbY2U","CHB")</f>
        <v>CHB</v>
      </c>
      <c r="J79" s="24"/>
      <c r="K79" s="44"/>
      <c r="L79" s="22" t="s">
        <v>318</v>
      </c>
      <c r="M79" s="24"/>
      <c r="N79" s="24"/>
      <c r="O79" s="44"/>
      <c r="P79" s="22" t="s">
        <v>319</v>
      </c>
      <c r="Q79" s="24"/>
      <c r="R79" s="44"/>
      <c r="S79" s="22"/>
      <c r="T79" s="24"/>
      <c r="U79" s="44"/>
      <c r="V79" s="22"/>
      <c r="W79" s="44"/>
      <c r="X79" s="22"/>
      <c r="Y79" s="24"/>
    </row>
    <row r="80">
      <c r="A80" s="74" t="s">
        <v>2494</v>
      </c>
      <c r="B80" s="18" t="s">
        <v>2598</v>
      </c>
      <c r="C80" s="20" t="s">
        <v>2599</v>
      </c>
      <c r="D80" s="22" t="s">
        <v>14</v>
      </c>
      <c r="E80" s="30" t="str">
        <f>HYPERLINK("https://www.youtube.com/watch?v=7h7TcoxcHuU","CHB")</f>
        <v>CHB</v>
      </c>
      <c r="F80" s="24"/>
      <c r="G80" s="44"/>
      <c r="H80" s="22" t="s">
        <v>145</v>
      </c>
      <c r="I80" s="30" t="str">
        <f>HYPERLINK("https://www.youtube.com/watch?v=WG3gWsebPKc","CHB")</f>
        <v>CHB</v>
      </c>
      <c r="J80" s="24"/>
      <c r="K80" s="44"/>
      <c r="L80" s="22"/>
      <c r="M80" s="24"/>
      <c r="N80" s="24"/>
      <c r="O80" s="44"/>
      <c r="P80" s="22"/>
      <c r="Q80" s="24"/>
      <c r="R80" s="44"/>
      <c r="S80" s="22"/>
      <c r="T80" s="24"/>
      <c r="U80" s="44"/>
      <c r="V80" s="22"/>
      <c r="W80" s="44"/>
      <c r="X80" s="22"/>
      <c r="Y80" s="24"/>
    </row>
    <row r="81">
      <c r="A81" s="74" t="s">
        <v>2527</v>
      </c>
      <c r="B81" s="18" t="s">
        <v>2608</v>
      </c>
      <c r="C81" s="20" t="s">
        <v>2609</v>
      </c>
      <c r="D81" s="22" t="s">
        <v>14</v>
      </c>
      <c r="E81" s="24"/>
      <c r="F81" s="24"/>
      <c r="G81" s="44"/>
      <c r="H81" s="22" t="s">
        <v>325</v>
      </c>
      <c r="I81" s="24"/>
      <c r="J81" s="24"/>
      <c r="K81" s="44"/>
      <c r="L81" s="22"/>
      <c r="M81" s="24"/>
      <c r="N81" s="24"/>
      <c r="O81" s="44"/>
      <c r="P81" s="22"/>
      <c r="Q81" s="24"/>
      <c r="R81" s="44"/>
      <c r="S81" s="22"/>
      <c r="T81" s="24"/>
      <c r="U81" s="44"/>
      <c r="V81" s="22"/>
      <c r="W81" s="44"/>
      <c r="X81" s="22"/>
      <c r="Y81" s="24"/>
    </row>
    <row r="82">
      <c r="A82" s="74" t="s">
        <v>2554</v>
      </c>
      <c r="B82" s="18" t="s">
        <v>2610</v>
      </c>
      <c r="C82" s="20" t="s">
        <v>2611</v>
      </c>
      <c r="D82" s="22" t="s">
        <v>14</v>
      </c>
      <c r="E82" s="30" t="str">
        <f>HYPERLINK("https://www.youtube.com/watch?v=7mISmsjuALQ","SUN")</f>
        <v>SUN</v>
      </c>
      <c r="F82" s="24"/>
      <c r="G82" s="44"/>
      <c r="H82" s="22" t="s">
        <v>249</v>
      </c>
      <c r="I82" s="30" t="str">
        <f>HYPERLINK("https://www.youtube.com/watch?v=dnofauWLScY&amp;t=0s&amp;list=PLbU6uWaIKemqNvTeRxK-Ay6PRg9iwCKVi&amp;index=90","HIT")</f>
        <v>HIT</v>
      </c>
      <c r="J82" s="24"/>
      <c r="K82" s="50"/>
      <c r="L82" s="22" t="s">
        <v>318</v>
      </c>
      <c r="M82" s="24"/>
      <c r="N82" s="24"/>
      <c r="O82" s="44"/>
      <c r="P82" s="22" t="s">
        <v>319</v>
      </c>
      <c r="Q82" s="30" t="str">
        <f>HYPERLINK("https://www.youtube.com/watch?v=zPL2Zlshagg","SUN")</f>
        <v>SUN</v>
      </c>
      <c r="R82" s="44"/>
      <c r="S82" s="22" t="s">
        <v>345</v>
      </c>
      <c r="T82" s="30" t="str">
        <f>HYPERLINK("https://www.youtube.com/watch?v=7mISmsjuALQ","SUN")</f>
        <v>SUN</v>
      </c>
      <c r="U82" s="44"/>
      <c r="V82" s="22"/>
      <c r="W82" s="44"/>
      <c r="X82" s="22"/>
      <c r="Y82" s="24"/>
    </row>
    <row r="83">
      <c r="A83" s="74" t="s">
        <v>2569</v>
      </c>
      <c r="B83" s="18" t="s">
        <v>2625</v>
      </c>
      <c r="C83" s="20" t="s">
        <v>2626</v>
      </c>
      <c r="D83" s="22" t="s">
        <v>14</v>
      </c>
      <c r="E83" s="24"/>
      <c r="F83" s="24"/>
      <c r="G83" s="44"/>
      <c r="H83" s="22" t="s">
        <v>145</v>
      </c>
      <c r="I83" s="24"/>
      <c r="J83" s="24"/>
      <c r="K83" s="44"/>
      <c r="L83" s="22"/>
      <c r="M83" s="24"/>
      <c r="N83" s="24"/>
      <c r="O83" s="44"/>
      <c r="P83" s="22"/>
      <c r="Q83" s="24"/>
      <c r="R83" s="44"/>
      <c r="S83" s="22"/>
      <c r="T83" s="24"/>
      <c r="U83" s="44"/>
      <c r="V83" s="22"/>
      <c r="W83" s="44"/>
      <c r="X83" s="22"/>
      <c r="Y83" s="24"/>
    </row>
    <row r="84">
      <c r="A84" s="74" t="s">
        <v>2589</v>
      </c>
      <c r="B84" s="18" t="s">
        <v>2627</v>
      </c>
      <c r="C84" s="20" t="s">
        <v>2628</v>
      </c>
      <c r="D84" s="22" t="s">
        <v>14</v>
      </c>
      <c r="E84" s="24"/>
      <c r="F84" s="24"/>
      <c r="G84" s="44"/>
      <c r="H84" s="22" t="s">
        <v>423</v>
      </c>
      <c r="I84" s="30" t="str">
        <f>HYPERLINK("https://www.youtube.com/watch?v=voJMnhJuPvo&amp;index=295&amp;list=PLbU6uWaIKemqNvTeRxK-Ay6PRg9iwCKVi&amp;t=0s","HIT")</f>
        <v>HIT</v>
      </c>
      <c r="J84" s="52"/>
      <c r="K84" s="50"/>
      <c r="L84" s="22" t="s">
        <v>319</v>
      </c>
      <c r="M84" s="24"/>
      <c r="N84" s="24"/>
      <c r="O84" s="44"/>
      <c r="P84" s="22"/>
      <c r="Q84" s="24"/>
      <c r="R84" s="44"/>
      <c r="S84" s="22"/>
      <c r="T84" s="24"/>
      <c r="U84" s="44"/>
      <c r="V84" s="22"/>
      <c r="W84" s="44"/>
      <c r="X84" s="22"/>
      <c r="Y84" s="24"/>
    </row>
    <row r="85">
      <c r="A85" s="74" t="s">
        <v>2622</v>
      </c>
      <c r="B85" s="18" t="s">
        <v>2635</v>
      </c>
      <c r="C85" s="20" t="s">
        <v>2636</v>
      </c>
      <c r="D85" s="22" t="s">
        <v>14</v>
      </c>
      <c r="E85" s="24"/>
      <c r="F85" s="24"/>
      <c r="G85" s="44"/>
      <c r="H85" s="22" t="s">
        <v>212</v>
      </c>
      <c r="I85" s="24"/>
      <c r="J85" s="24"/>
      <c r="K85" s="44"/>
      <c r="L85" s="22" t="s">
        <v>307</v>
      </c>
      <c r="M85" s="24"/>
      <c r="N85" s="24"/>
      <c r="O85" s="44"/>
      <c r="P85" s="22"/>
      <c r="Q85" s="24"/>
      <c r="R85" s="44"/>
      <c r="S85" s="22"/>
      <c r="T85" s="24"/>
      <c r="U85" s="44"/>
      <c r="V85" s="22"/>
      <c r="W85" s="44"/>
      <c r="X85" s="22"/>
      <c r="Y85" s="24"/>
    </row>
    <row r="86">
      <c r="A86" s="74" t="s">
        <v>2641</v>
      </c>
      <c r="B86" s="18" t="s">
        <v>2642</v>
      </c>
      <c r="C86" s="20" t="s">
        <v>2643</v>
      </c>
      <c r="D86" s="22" t="s">
        <v>14</v>
      </c>
      <c r="E86" s="24"/>
      <c r="F86" s="24"/>
      <c r="G86" s="44"/>
      <c r="H86" s="22" t="s">
        <v>325</v>
      </c>
      <c r="I86" s="24"/>
      <c r="J86" s="24"/>
      <c r="K86" s="44"/>
      <c r="L86" s="22" t="s">
        <v>319</v>
      </c>
      <c r="M86" s="30" t="str">
        <f>HYPERLINK("https://www.youtube.com/watch?v=x0zj9xlF4_0&amp;index=102&amp;list=PLbU6uWaIKemqNvTeRxK-Ay6PRg9iwCKVi&amp;t=0s","HIT")</f>
        <v>HIT</v>
      </c>
      <c r="N86" s="24"/>
      <c r="O86" s="50"/>
      <c r="P86" s="22"/>
      <c r="Q86" s="24"/>
      <c r="R86" s="44"/>
      <c r="S86" s="22"/>
      <c r="T86" s="24"/>
      <c r="U86" s="44"/>
      <c r="V86" s="22"/>
      <c r="W86" s="44"/>
      <c r="X86" s="22"/>
      <c r="Y86" s="24"/>
    </row>
    <row r="87">
      <c r="A87" s="74" t="s">
        <v>2650</v>
      </c>
      <c r="B87" s="18" t="s">
        <v>2651</v>
      </c>
      <c r="C87" s="20" t="s">
        <v>2652</v>
      </c>
      <c r="D87" s="22" t="s">
        <v>14</v>
      </c>
      <c r="E87" s="30" t="str">
        <f>HYPERLINK("https://www.youtube.com/watch?v=1FxLLB3h6ks&amp;t=0s&amp;list=PLbU6uWaIKemqNvTeRxK-Ay6PRg9iwCKVi&amp;index=91","HIT")</f>
        <v>HIT</v>
      </c>
      <c r="F87" s="52"/>
      <c r="G87" s="50"/>
      <c r="H87" s="22" t="s">
        <v>145</v>
      </c>
      <c r="I87" s="30" t="str">
        <f>HYPERLINK("https://www.youtube.com/watch?v=J1uZN-a0CiQ&amp;index=302&amp;list=PLbU6uWaIKemqNvTeRxK-Ay6PRg9iwCKVi&amp;t=0s","HIT")</f>
        <v>HIT</v>
      </c>
      <c r="J87" s="30" t="str">
        <f>HYPERLINK("https://www.youtube.com/watch?v=acE2Mc4JHcM","KOS")</f>
        <v>KOS</v>
      </c>
      <c r="K87" s="50"/>
      <c r="L87" s="22" t="s">
        <v>411</v>
      </c>
      <c r="M87" s="30" t="str">
        <f>HYPERLINK("https://www.youtube.com/watch?v=1FxLLB3h6ks&amp;t=0s&amp;list=PLbU6uWaIKemqNvTeRxK-Ay6PRg9iwCKVi&amp;index=91","HIT")</f>
        <v>HIT</v>
      </c>
      <c r="N87" s="24"/>
      <c r="O87" s="50"/>
      <c r="P87" s="22"/>
      <c r="Q87" s="24"/>
      <c r="R87" s="44"/>
      <c r="S87" s="22"/>
      <c r="T87" s="24"/>
      <c r="U87" s="44"/>
      <c r="V87" s="22"/>
      <c r="W87" s="44"/>
      <c r="X87" s="22"/>
      <c r="Y87" s="24"/>
    </row>
    <row r="88">
      <c r="A88" s="74" t="s">
        <v>2665</v>
      </c>
      <c r="B88" s="18" t="s">
        <v>2666</v>
      </c>
      <c r="C88" s="20" t="s">
        <v>2667</v>
      </c>
      <c r="D88" s="22" t="s">
        <v>14</v>
      </c>
      <c r="E88" s="30" t="str">
        <f>HYPERLINK("https://www.youtube.com/watch?v=ud9WCz-mCkc&amp;index=276&amp;list=PLbU6uWaIKemqNvTeRxK-Ay6PRg9iwCKVi&amp;t=0s","HIT")</f>
        <v>HIT</v>
      </c>
      <c r="F88" s="52"/>
      <c r="G88" s="50"/>
      <c r="H88" s="22" t="s">
        <v>145</v>
      </c>
      <c r="I88" s="30" t="str">
        <f>HYPERLINK("https://www.youtube.com/watch?v=CRVj1y9DsNQ&amp;index=303&amp;list=PLbU6uWaIKemqNvTeRxK-Ay6PRg9iwCKVi&amp;t=0s","HIT")</f>
        <v>HIT</v>
      </c>
      <c r="J88" s="52"/>
      <c r="K88" s="50"/>
      <c r="L88" s="22" t="s">
        <v>319</v>
      </c>
      <c r="M88" s="24"/>
      <c r="N88" s="24"/>
      <c r="O88" s="44"/>
      <c r="P88" s="22"/>
      <c r="Q88" s="24"/>
      <c r="R88" s="44"/>
      <c r="S88" s="22"/>
      <c r="T88" s="24"/>
      <c r="U88" s="44"/>
      <c r="V88" s="22"/>
      <c r="W88" s="44"/>
      <c r="X88" s="22"/>
      <c r="Y88" s="24"/>
    </row>
    <row r="89">
      <c r="A89" s="74" t="s">
        <v>2678</v>
      </c>
      <c r="B89" s="18" t="s">
        <v>2679</v>
      </c>
      <c r="C89" s="20" t="s">
        <v>2680</v>
      </c>
      <c r="D89" s="22" t="s">
        <v>14</v>
      </c>
      <c r="E89" s="24"/>
      <c r="F89" s="24"/>
      <c r="G89" s="44"/>
      <c r="H89" s="22" t="s">
        <v>423</v>
      </c>
      <c r="I89" s="24"/>
      <c r="J89" s="24"/>
      <c r="K89" s="44"/>
      <c r="L89" s="22"/>
      <c r="M89" s="24"/>
      <c r="N89" s="24"/>
      <c r="O89" s="44"/>
      <c r="P89" s="22"/>
      <c r="Q89" s="24"/>
      <c r="R89" s="44"/>
      <c r="S89" s="22"/>
      <c r="T89" s="24"/>
      <c r="U89" s="44"/>
      <c r="V89" s="22"/>
      <c r="W89" s="44"/>
      <c r="X89" s="22"/>
      <c r="Y89" s="24"/>
    </row>
    <row r="90">
      <c r="A90" s="74" t="s">
        <v>2681</v>
      </c>
      <c r="B90" s="18" t="s">
        <v>2682</v>
      </c>
      <c r="C90" s="20" t="s">
        <v>2684</v>
      </c>
      <c r="D90" s="22" t="s">
        <v>14</v>
      </c>
      <c r="E90" s="24"/>
      <c r="F90" s="24"/>
      <c r="G90" s="44"/>
      <c r="H90" s="22" t="s">
        <v>778</v>
      </c>
      <c r="I90" s="30" t="str">
        <f>HYPERLINK("https://www.youtube.com/watch?v=wY6o1TQR4LU&amp;index=255&amp;list=PLbU6uWaIKemqNvTeRxK-Ay6PRg9iwCKVi&amp;t=0s","HIT")</f>
        <v>HIT</v>
      </c>
      <c r="J90" s="52"/>
      <c r="K90" s="50"/>
      <c r="L90" s="22"/>
      <c r="M90" s="24"/>
      <c r="N90" s="24"/>
      <c r="O90" s="44"/>
      <c r="P90" s="22"/>
      <c r="Q90" s="24"/>
      <c r="R90" s="44"/>
      <c r="S90" s="22"/>
      <c r="T90" s="24"/>
      <c r="U90" s="44"/>
      <c r="V90" s="22"/>
      <c r="W90" s="44"/>
      <c r="X90" s="22"/>
      <c r="Y90" s="24"/>
    </row>
    <row r="91">
      <c r="A91" s="74" t="s">
        <v>2690</v>
      </c>
      <c r="B91" s="18" t="s">
        <v>2691</v>
      </c>
      <c r="C91" s="20" t="s">
        <v>2692</v>
      </c>
      <c r="D91" s="22" t="s">
        <v>14</v>
      </c>
      <c r="E91" s="30" t="str">
        <f>HYPERLINK("https://www.youtube.com/watch?v=l8cmuhkOIVI&amp;t=0s&amp;list=PLbU6uWaIKemqNvTeRxK-Ay6PRg9iwCKVi&amp;index=93","HIT")</f>
        <v>HIT</v>
      </c>
      <c r="F91" s="52"/>
      <c r="G91" s="50"/>
      <c r="H91" s="22" t="s">
        <v>1453</v>
      </c>
      <c r="I91" s="30" t="str">
        <f>HYPERLINK("https://www.youtube.com/watch?v=l8cmuhkOIVI&amp;t=0s&amp;list=PLbU6uWaIKemqNvTeRxK-Ay6PRg9iwCKVi&amp;index=93","HIT")</f>
        <v>HIT</v>
      </c>
      <c r="J91" s="24"/>
      <c r="K91" s="50"/>
      <c r="L91" s="22"/>
      <c r="M91" s="24"/>
      <c r="N91" s="24"/>
      <c r="O91" s="44"/>
      <c r="P91" s="22"/>
      <c r="Q91" s="24"/>
      <c r="R91" s="44"/>
      <c r="S91" s="22"/>
      <c r="T91" s="24"/>
      <c r="U91" s="44"/>
      <c r="V91" s="22"/>
      <c r="W91" s="44"/>
      <c r="X91" s="22"/>
      <c r="Y91" s="24"/>
    </row>
    <row r="92">
      <c r="A92" s="74" t="s">
        <v>2699</v>
      </c>
      <c r="B92" s="18" t="s">
        <v>2700</v>
      </c>
      <c r="C92" s="20" t="s">
        <v>2701</v>
      </c>
      <c r="D92" s="22" t="s">
        <v>14</v>
      </c>
      <c r="E92" s="30" t="str">
        <f>HYPERLINK("https://www.youtube.com/watch?v=Gz4Dz9fDGXw","CHB")</f>
        <v>CHB</v>
      </c>
      <c r="F92" s="52"/>
      <c r="G92" s="50"/>
      <c r="H92" s="22" t="s">
        <v>458</v>
      </c>
      <c r="I92" s="30" t="str">
        <f>HYPERLINK("https://www.youtube.com/watch?v=E_2uZJVZT6E&amp;index=281&amp;list=PLbU6uWaIKemqNvTeRxK-Ay6PRg9iwCKVi&amp;t=0s","HIT")</f>
        <v>HIT</v>
      </c>
      <c r="J92" s="30" t="str">
        <f>HYPERLINK("https://www.youtube.com/watch?v=6xpobora6es","CHB")</f>
        <v>CHB</v>
      </c>
      <c r="K92" s="50"/>
      <c r="L92" s="22"/>
      <c r="M92" s="24"/>
      <c r="N92" s="24"/>
      <c r="O92" s="44"/>
      <c r="P92" s="22"/>
      <c r="Q92" s="24"/>
      <c r="R92" s="44"/>
      <c r="S92" s="22"/>
      <c r="T92" s="24"/>
      <c r="U92" s="44"/>
      <c r="V92" s="22"/>
      <c r="W92" s="44"/>
      <c r="X92" s="22"/>
      <c r="Y92" s="24"/>
    </row>
    <row r="93">
      <c r="A93" s="74" t="s">
        <v>2710</v>
      </c>
      <c r="B93" s="18" t="s">
        <v>2711</v>
      </c>
      <c r="C93" s="20" t="s">
        <v>2712</v>
      </c>
      <c r="D93" s="22" t="s">
        <v>14</v>
      </c>
      <c r="E93" s="30" t="str">
        <f>HYPERLINK("https://www.youtube.com/watch?v=OPoIjRJEquo","SUN")</f>
        <v>SUN</v>
      </c>
      <c r="F93" s="24"/>
      <c r="G93" s="44"/>
      <c r="H93" s="22" t="s">
        <v>778</v>
      </c>
      <c r="I93" s="30" t="str">
        <f>HYPERLINK("https://www.youtube.com/watch?v=IgaUhlW9tZg&amp;index=284&amp;list=PLbU6uWaIKemqNvTeRxK-Ay6PRg9iwCKVi&amp;t=0s","HIT")</f>
        <v>HIT</v>
      </c>
      <c r="J93" s="52"/>
      <c r="K93" s="50"/>
      <c r="L93" s="22" t="s">
        <v>319</v>
      </c>
      <c r="M93" s="30" t="str">
        <f>HYPERLINK("https://www.youtube.com/playlist?list=PLbVGARhZL4D13v3oR3cAhth6-SvEHGuJ1","Playlist")</f>
        <v>Playlist</v>
      </c>
      <c r="O93" s="50"/>
      <c r="P93" s="22"/>
      <c r="Q93" s="24"/>
      <c r="R93" s="44"/>
      <c r="S93" s="22"/>
      <c r="T93" s="24"/>
      <c r="U93" s="44"/>
      <c r="V93" s="22"/>
      <c r="W93" s="44"/>
      <c r="X93" s="22"/>
      <c r="Y93" s="24"/>
    </row>
    <row r="94">
      <c r="A94" s="74" t="s">
        <v>2719</v>
      </c>
      <c r="B94" s="18" t="s">
        <v>2720</v>
      </c>
      <c r="C94" s="20" t="s">
        <v>2721</v>
      </c>
      <c r="D94" s="22" t="s">
        <v>14</v>
      </c>
      <c r="E94" s="24"/>
      <c r="F94" s="24"/>
      <c r="G94" s="44"/>
      <c r="H94" s="51" t="s">
        <v>335</v>
      </c>
      <c r="I94" s="30" t="str">
        <f>HYPERLINK("https://www.youtube.com/watch?v=-JQy9Z4vWB8&amp;index=258&amp;list=PLbU6uWaIKemqNvTeRxK-Ay6PRg9iwCKVi&amp;t=0s","HIT")</f>
        <v>HIT</v>
      </c>
      <c r="J94" s="52"/>
      <c r="K94" s="50"/>
      <c r="L94" s="22" t="s">
        <v>437</v>
      </c>
      <c r="M94" s="30" t="str">
        <f>HYPERLINK("https://www.youtube.com/watch?v=-JQy9Z4vWB8&amp;index=258&amp;list=PLbU6uWaIKemqNvTeRxK-Ay6PRg9iwCKVi&amp;t=0s","HIT")</f>
        <v>HIT</v>
      </c>
      <c r="N94" s="52"/>
      <c r="O94" s="50"/>
      <c r="P94" s="22"/>
      <c r="Q94" s="24"/>
      <c r="R94" s="44"/>
      <c r="S94" s="22"/>
      <c r="T94" s="24"/>
      <c r="U94" s="44"/>
      <c r="V94" s="22"/>
      <c r="W94" s="44"/>
      <c r="X94" s="22"/>
      <c r="Y94" s="24"/>
    </row>
    <row r="95">
      <c r="A95" s="74" t="s">
        <v>2727</v>
      </c>
      <c r="B95" s="18" t="s">
        <v>2728</v>
      </c>
      <c r="C95" s="20" t="s">
        <v>2729</v>
      </c>
      <c r="D95" s="22" t="s">
        <v>14</v>
      </c>
      <c r="E95" s="30" t="str">
        <f>HYPERLINK("https://www.youtube.com/watch?v=yTpjou6c5Ns&amp;index=259&amp;list=PLbU6uWaIKemqNvTeRxK-Ay6PRg9iwCKVi&amp;t=0s","HIT")</f>
        <v>HIT</v>
      </c>
      <c r="F95" s="52"/>
      <c r="G95" s="50"/>
      <c r="H95" s="51" t="s">
        <v>335</v>
      </c>
      <c r="I95" s="52"/>
      <c r="J95" s="52"/>
      <c r="K95" s="50"/>
      <c r="L95" s="22"/>
      <c r="M95" s="24"/>
      <c r="N95" s="24"/>
      <c r="O95" s="44"/>
      <c r="P95" s="22"/>
      <c r="Q95" s="24"/>
      <c r="R95" s="44"/>
      <c r="S95" s="22"/>
      <c r="T95" s="24"/>
      <c r="U95" s="44"/>
      <c r="V95" s="22"/>
      <c r="W95" s="44"/>
      <c r="X95" s="22"/>
      <c r="Y95" s="24"/>
    </row>
    <row r="96">
      <c r="A96" s="74" t="s">
        <v>2735</v>
      </c>
      <c r="B96" s="18" t="s">
        <v>2736</v>
      </c>
      <c r="C96" s="20" t="s">
        <v>2737</v>
      </c>
      <c r="D96" s="22" t="s">
        <v>14</v>
      </c>
      <c r="E96" s="30" t="str">
        <f>HYPERLINK("https://www.youtube.com/watch?v=pvgvy_M2avE","CHB")</f>
        <v>CHB</v>
      </c>
      <c r="F96" s="24"/>
      <c r="G96" s="44"/>
      <c r="H96" s="22" t="s">
        <v>145</v>
      </c>
      <c r="I96" s="30" t="str">
        <f>HYPERLINK("https://www.youtube.com/watch?v=DZ-oK6gRIfY&amp;index=230&amp;t=0s&amp;list=PLbU6uWaIKemqNvTeRxK-Ay6PRg9iwCKVi","HIT")</f>
        <v>HIT</v>
      </c>
      <c r="J96" s="30" t="str">
        <f>HYPERLINK("https://www.youtube.com/watch?v=G0sXP5qFyCs","CHB")</f>
        <v>CHB</v>
      </c>
      <c r="K96" s="50"/>
      <c r="L96" s="22"/>
      <c r="M96" s="24"/>
      <c r="N96" s="24"/>
      <c r="O96" s="44"/>
      <c r="P96" s="22"/>
      <c r="Q96" s="24"/>
      <c r="R96" s="44"/>
      <c r="S96" s="22"/>
      <c r="T96" s="24"/>
      <c r="U96" s="44"/>
      <c r="V96" s="22"/>
      <c r="W96" s="44"/>
      <c r="X96" s="22"/>
      <c r="Y96" s="24"/>
    </row>
    <row r="97">
      <c r="A97" s="74" t="s">
        <v>2744</v>
      </c>
      <c r="B97" s="18" t="s">
        <v>2745</v>
      </c>
      <c r="C97" s="20" t="s">
        <v>2746</v>
      </c>
      <c r="D97" s="22" t="s">
        <v>14</v>
      </c>
      <c r="E97" s="30" t="str">
        <f>HYPERLINK("https://www.youtube.com/watch?v=mqCC-U2HKrc&amp;index=282&amp;list=PLbU6uWaIKemqNvTeRxK-Ay6PRg9iwCKVi&amp;t=0s","HIT")</f>
        <v>HIT</v>
      </c>
      <c r="F97" s="30" t="str">
        <f>HYPERLINK("https://www.youtube.com/watch?v=HFnFNCTL1p8","CHB")</f>
        <v>CHB</v>
      </c>
      <c r="G97" s="50"/>
      <c r="H97" s="22" t="s">
        <v>145</v>
      </c>
      <c r="I97" s="30" t="str">
        <f>HYPERLINK("https://www.youtube.com/watch?v=ooDI1XxCLVA&amp;index=283&amp;list=PLbU6uWaIKemqNvTeRxK-Ay6PRg9iwCKVi&amp;t=0s","HIT")</f>
        <v>HIT</v>
      </c>
      <c r="J97" s="30" t="str">
        <f>HYPERLINK("https://www.youtube.com/watch?v=Ugmgh7sK8yc","CHB")</f>
        <v>CHB</v>
      </c>
      <c r="K97" s="50"/>
      <c r="L97" s="22"/>
      <c r="M97" s="24"/>
      <c r="N97" s="24"/>
      <c r="O97" s="44"/>
      <c r="P97" s="22"/>
      <c r="Q97" s="24"/>
      <c r="R97" s="44"/>
      <c r="S97" s="22"/>
      <c r="T97" s="24"/>
      <c r="U97" s="44"/>
      <c r="V97" s="22"/>
      <c r="W97" s="44"/>
      <c r="X97" s="22"/>
      <c r="Y97" s="24"/>
    </row>
    <row r="98">
      <c r="A98" s="74" t="s">
        <v>2755</v>
      </c>
      <c r="B98" s="18" t="s">
        <v>2756</v>
      </c>
      <c r="C98" s="20" t="s">
        <v>2757</v>
      </c>
      <c r="D98" s="22" t="s">
        <v>14</v>
      </c>
      <c r="E98" s="24"/>
      <c r="F98" s="24"/>
      <c r="G98" s="44"/>
      <c r="H98" s="22" t="s">
        <v>145</v>
      </c>
      <c r="I98" s="24"/>
      <c r="J98" s="24"/>
      <c r="K98" s="44"/>
      <c r="L98" s="22"/>
      <c r="M98" s="24"/>
      <c r="N98" s="24"/>
      <c r="O98" s="44"/>
      <c r="P98" s="22"/>
      <c r="Q98" s="24"/>
      <c r="R98" s="44"/>
      <c r="S98" s="22"/>
      <c r="T98" s="24"/>
      <c r="U98" s="44"/>
      <c r="V98" s="22"/>
      <c r="W98" s="44"/>
      <c r="X98" s="22"/>
      <c r="Y98" s="24"/>
    </row>
    <row r="99">
      <c r="A99" s="74" t="s">
        <v>2760</v>
      </c>
      <c r="B99" s="18" t="s">
        <v>2761</v>
      </c>
      <c r="C99" s="20" t="s">
        <v>2762</v>
      </c>
      <c r="D99" s="22" t="s">
        <v>14</v>
      </c>
      <c r="E99" s="24"/>
      <c r="F99" s="24"/>
      <c r="G99" s="44"/>
      <c r="H99" s="22" t="s">
        <v>249</v>
      </c>
      <c r="I99" s="30" t="str">
        <f>HYPERLINK("https://www.youtube.com/watch?v=32NdvYpWNrk&amp;index=304&amp;list=PLbU6uWaIKemqNvTeRxK-Ay6PRg9iwCKVi&amp;t=0s","HIT")</f>
        <v>HIT</v>
      </c>
      <c r="J99" s="52"/>
      <c r="K99" s="50"/>
      <c r="L99" s="22" t="s">
        <v>318</v>
      </c>
      <c r="M99" s="24"/>
      <c r="N99" s="24"/>
      <c r="O99" s="44"/>
      <c r="P99" s="22" t="s">
        <v>319</v>
      </c>
      <c r="Q99" s="24"/>
      <c r="R99" s="44"/>
      <c r="S99" s="22"/>
      <c r="T99" s="24"/>
      <c r="U99" s="44"/>
      <c r="V99" s="22"/>
      <c r="W99" s="44"/>
      <c r="X99" s="22"/>
      <c r="Y99" s="24"/>
    </row>
    <row r="100">
      <c r="A100" s="74" t="s">
        <v>2767</v>
      </c>
      <c r="B100" s="18" t="s">
        <v>2769</v>
      </c>
      <c r="C100" s="20" t="s">
        <v>2771</v>
      </c>
      <c r="D100" s="22" t="s">
        <v>14</v>
      </c>
      <c r="E100" s="30" t="str">
        <f>HYPERLINK("https://www.youtube.com/watch?v=jLHkcMvXRi4","ESP")</f>
        <v>ESP</v>
      </c>
      <c r="F100" s="30" t="str">
        <f>HYPERLINK("https://www.youtube.com/watch?v=v6C7KKNHN-g","KOS")</f>
        <v>KOS</v>
      </c>
      <c r="G100" s="71" t="str">
        <f>HYPERLINK("https://www.youtube.com/watch?v=sYWG_apQ4hM&amp;t=0s&amp;list=PLbU6uWaIKemqNvTeRxK-Ay6PRg9iwCKVi&amp;index=96","HIT")</f>
        <v>HIT</v>
      </c>
      <c r="H100" s="22" t="s">
        <v>458</v>
      </c>
      <c r="I100" s="30" t="str">
        <f>HYPERLINK("https://www.youtube.com/watch?v=jLHkcMvXRi4","ESP")</f>
        <v>ESP</v>
      </c>
      <c r="J100" s="30" t="str">
        <f>HYPERLINK("https://www.youtube.com/watch?v=v6C7KKNHN-g","KOS")</f>
        <v>KOS</v>
      </c>
      <c r="K100" s="71" t="str">
        <f>HYPERLINK("https://www.youtube.com/watch?v=sYWG_apQ4hM&amp;t=0s&amp;list=PLbU6uWaIKemqNvTeRxK-Ay6PRg9iwCKVi&amp;index=96","HIT")</f>
        <v>HIT</v>
      </c>
      <c r="L100" s="22" t="s">
        <v>319</v>
      </c>
      <c r="M100" s="30" t="str">
        <f>HYPERLINK("https://www.youtube.com/watch?v=jLHkcMvXRi4","ESP")</f>
        <v>ESP</v>
      </c>
      <c r="N100" s="30" t="str">
        <f>HYPERLINK("https://www.youtube.com/watch?v=v6C7KKNHN-g","KOS")</f>
        <v>KOS</v>
      </c>
      <c r="O100" s="71" t="str">
        <f>HYPERLINK("https://www.youtube.com/watch?v=sYWG_apQ4hM&amp;t=0s&amp;list=PLbU6uWaIKemqNvTeRxK-Ay6PRg9iwCKVi&amp;index=96","HIT")</f>
        <v>HIT</v>
      </c>
      <c r="P100" s="22"/>
      <c r="Q100" s="24"/>
      <c r="R100" s="44"/>
      <c r="S100" s="22"/>
      <c r="T100" s="24"/>
      <c r="U100" s="44"/>
      <c r="V100" s="22"/>
      <c r="W100" s="44"/>
      <c r="X100" s="22"/>
      <c r="Y100" s="24"/>
    </row>
    <row r="101">
      <c r="A101" s="74" t="s">
        <v>2800</v>
      </c>
      <c r="B101" s="18" t="s">
        <v>2801</v>
      </c>
      <c r="C101" s="20" t="s">
        <v>2802</v>
      </c>
      <c r="D101" s="22" t="s">
        <v>14</v>
      </c>
      <c r="E101" s="30" t="str">
        <f>HYPERLINK("https://www.youtube.com/watch?v=ucnmGaCCIbg","ESP")</f>
        <v>ESP</v>
      </c>
      <c r="F101" s="30" t="str">
        <f>HYPERLINK("https://www.youtube.com/watch?v=J7KtEh_gAms&amp;index=317&amp;list=PLbU6uWaIKemqNvTeRxK-Ay6PRg9iwCKVi&amp;t=0s","HIT")</f>
        <v>HIT</v>
      </c>
      <c r="G101" s="50"/>
      <c r="H101" s="22" t="s">
        <v>458</v>
      </c>
      <c r="I101" s="24"/>
      <c r="J101" s="24"/>
      <c r="K101" s="44"/>
      <c r="L101" s="22" t="s">
        <v>1134</v>
      </c>
      <c r="M101" s="24"/>
      <c r="N101" s="24"/>
      <c r="O101" s="44"/>
      <c r="P101" s="22"/>
      <c r="Q101" s="24"/>
      <c r="R101" s="44"/>
      <c r="S101" s="22"/>
      <c r="T101" s="24"/>
      <c r="U101" s="44"/>
      <c r="V101" s="22"/>
      <c r="W101" s="44"/>
      <c r="X101" s="22"/>
      <c r="Y101" s="24"/>
    </row>
    <row r="102">
      <c r="A102" s="74" t="s">
        <v>2811</v>
      </c>
      <c r="B102" s="18" t="s">
        <v>2813</v>
      </c>
      <c r="C102" s="20" t="s">
        <v>2815</v>
      </c>
      <c r="D102" s="22" t="s">
        <v>14</v>
      </c>
      <c r="E102" s="24"/>
      <c r="F102" s="24"/>
      <c r="G102" s="44"/>
      <c r="H102" s="22" t="s">
        <v>249</v>
      </c>
      <c r="I102" s="30" t="str">
        <f>HYPERLINK("https://www.youtube.com/watch?v=qxVwG3P9vOM&amp;index=325&amp;list=PLbU6uWaIKemqNvTeRxK-Ay6PRg9iwCKVi&amp;t=0s","HIT")</f>
        <v>HIT</v>
      </c>
      <c r="J102" s="30" t="str">
        <f>HYPERLINK("https://www.youtube.com/watch?v=xY7-C2Eveg0","ESP")</f>
        <v>ESP</v>
      </c>
      <c r="K102" s="50"/>
      <c r="L102" s="22" t="s">
        <v>318</v>
      </c>
      <c r="M102" s="24"/>
      <c r="N102" s="24"/>
      <c r="O102" s="44"/>
      <c r="P102" s="22" t="s">
        <v>319</v>
      </c>
      <c r="Q102" s="24"/>
      <c r="R102" s="44"/>
      <c r="S102" s="22"/>
      <c r="T102" s="24"/>
      <c r="U102" s="44"/>
      <c r="V102" s="22"/>
      <c r="W102" s="44"/>
      <c r="X102" s="22"/>
      <c r="Y102" s="24"/>
    </row>
    <row r="103">
      <c r="A103" s="74" t="s">
        <v>2822</v>
      </c>
      <c r="B103" s="18" t="s">
        <v>2823</v>
      </c>
      <c r="C103" s="20" t="s">
        <v>2824</v>
      </c>
      <c r="D103" s="22" t="s">
        <v>14</v>
      </c>
      <c r="E103" s="30" t="str">
        <f>HYPERLINK("https://www.youtube.com/watch?v=KTDqR9aIoc0","CHB")</f>
        <v>CHB</v>
      </c>
      <c r="F103" s="24"/>
      <c r="G103" s="44"/>
      <c r="H103" s="22" t="s">
        <v>486</v>
      </c>
      <c r="I103" s="30" t="str">
        <f>HYPERLINK("https://www.youtube.com/watch?v=1HgQ2_dQe_Y","CHB")</f>
        <v>CHB</v>
      </c>
      <c r="J103" s="24"/>
      <c r="K103" s="44"/>
      <c r="L103" s="22" t="s">
        <v>318</v>
      </c>
      <c r="M103" s="24"/>
      <c r="N103" s="24"/>
      <c r="O103" s="44"/>
      <c r="P103" s="22" t="s">
        <v>437</v>
      </c>
      <c r="Q103" s="24"/>
      <c r="R103" s="44"/>
      <c r="S103" s="22"/>
      <c r="T103" s="24"/>
      <c r="U103" s="44"/>
      <c r="V103" s="22"/>
      <c r="W103" s="44"/>
      <c r="X103" s="22"/>
      <c r="Y103" s="24"/>
    </row>
    <row r="104">
      <c r="A104" s="74" t="s">
        <v>2831</v>
      </c>
      <c r="B104" s="18" t="s">
        <v>2833</v>
      </c>
      <c r="C104" s="20" t="s">
        <v>2835</v>
      </c>
      <c r="D104" s="22" t="s">
        <v>14</v>
      </c>
      <c r="E104" s="24"/>
      <c r="F104" s="24"/>
      <c r="G104" s="44"/>
      <c r="H104" s="22" t="s">
        <v>423</v>
      </c>
      <c r="I104" s="30" t="str">
        <f>HYPERLINK("https://www.youtube.com/watch?v=2v8UmAg_3F4&amp;index=279&amp;list=PLbU6uWaIKemqNvTeRxK-Ay6PRg9iwCKVi&amp;t=0s","HIT")</f>
        <v>HIT</v>
      </c>
      <c r="J104" s="30" t="str">
        <f>HYPERLINK("https://www.youtube.com/watch?v=3qRV3-T95sM","CHB")</f>
        <v>CHB</v>
      </c>
      <c r="K104" s="50"/>
      <c r="L104" s="22"/>
      <c r="M104" s="24"/>
      <c r="N104" s="24"/>
      <c r="O104" s="44"/>
      <c r="P104" s="22"/>
      <c r="Q104" s="24"/>
      <c r="R104" s="44"/>
      <c r="S104" s="22"/>
      <c r="T104" s="24"/>
      <c r="U104" s="44"/>
      <c r="V104" s="22"/>
      <c r="W104" s="44"/>
      <c r="X104" s="22"/>
      <c r="Y104" s="24"/>
    </row>
    <row r="105">
      <c r="A105" s="74" t="s">
        <v>2844</v>
      </c>
      <c r="B105" s="18" t="s">
        <v>2845</v>
      </c>
      <c r="C105" s="20" t="s">
        <v>2848</v>
      </c>
      <c r="D105" s="22" t="s">
        <v>14</v>
      </c>
      <c r="E105" s="30" t="str">
        <f>HYPERLINK("https://www.youtube.com/watch?v=ouKnsbYlw7Q","CHB")</f>
        <v>CHB</v>
      </c>
      <c r="F105" s="24"/>
      <c r="G105" s="44"/>
      <c r="H105" s="22" t="s">
        <v>145</v>
      </c>
      <c r="I105" s="30" t="str">
        <f>HYPERLINK("https://www.youtube.com/watch?v=X449KNLkvZ0","CHB")</f>
        <v>CHB</v>
      </c>
      <c r="J105" s="24"/>
      <c r="K105" s="44"/>
      <c r="L105" s="22"/>
      <c r="M105" s="24"/>
      <c r="N105" s="24"/>
      <c r="O105" s="44"/>
      <c r="P105" s="22"/>
      <c r="Q105" s="24"/>
      <c r="R105" s="44"/>
      <c r="S105" s="22"/>
      <c r="T105" s="24"/>
      <c r="U105" s="44"/>
      <c r="V105" s="22"/>
      <c r="W105" s="44"/>
      <c r="X105" s="22"/>
      <c r="Y105" s="24"/>
    </row>
    <row r="106">
      <c r="A106" s="74" t="s">
        <v>2858</v>
      </c>
      <c r="B106" s="18" t="s">
        <v>2860</v>
      </c>
      <c r="C106" s="20" t="s">
        <v>2861</v>
      </c>
      <c r="D106" s="22" t="s">
        <v>14</v>
      </c>
      <c r="E106" s="24"/>
      <c r="F106" s="24"/>
      <c r="G106" s="44"/>
      <c r="H106" s="22" t="s">
        <v>212</v>
      </c>
      <c r="I106" s="30" t="str">
        <f>HYPERLINK("https://www.youtube.com/watch?v=jJ13CrOn7EA&amp;index=311&amp;list=PLbU6uWaIKemqNvTeRxK-Ay6PRg9iwCKVi&amp;t=0s","HIT")</f>
        <v>HIT</v>
      </c>
      <c r="J106" s="30" t="str">
        <f>HYPERLINK("https://www.youtube.com/watch?v=eZ9aaN_8eSk","CHB")</f>
        <v>CHB</v>
      </c>
      <c r="K106" s="50"/>
      <c r="L106" s="22" t="s">
        <v>307</v>
      </c>
      <c r="M106" s="30" t="str">
        <f>HYPERLINK("https://www.youtube.com/watch?v=h5acn0-n1Ns","CHB")</f>
        <v>CHB</v>
      </c>
      <c r="N106" s="24"/>
      <c r="O106" s="44"/>
      <c r="P106" s="22"/>
      <c r="Q106" s="24"/>
      <c r="R106" s="44"/>
      <c r="S106" s="22"/>
      <c r="T106" s="24"/>
      <c r="U106" s="44"/>
      <c r="V106" s="22"/>
      <c r="W106" s="44"/>
      <c r="X106" s="22"/>
      <c r="Y106" s="24"/>
    </row>
    <row r="107">
      <c r="A107" s="74" t="s">
        <v>2872</v>
      </c>
      <c r="B107" s="18" t="s">
        <v>2873</v>
      </c>
      <c r="C107" s="20" t="s">
        <v>2874</v>
      </c>
      <c r="D107" s="22" t="s">
        <v>14</v>
      </c>
      <c r="E107" s="24"/>
      <c r="F107" s="24"/>
      <c r="G107" s="44"/>
      <c r="H107" s="22" t="s">
        <v>458</v>
      </c>
      <c r="I107" s="30" t="str">
        <f>HYPERLINK("https://www.youtube.com/watch?v=QBRBOszS8XU&amp;index=224&amp;t=0s&amp;list=PLbU6uWaIKemqNvTeRxK-Ay6PRg9iwCKVi","HIT")</f>
        <v>HIT</v>
      </c>
      <c r="J107" s="24"/>
      <c r="K107" s="50"/>
      <c r="L107" s="22" t="s">
        <v>318</v>
      </c>
      <c r="M107" s="30" t="str">
        <f>HYPERLINK("https://www.youtube.com/watch?v=QBRBOszS8XU&amp;index=224&amp;t=0s&amp;list=PLbU6uWaIKemqNvTeRxK-Ay6PRg9iwCKVi","HIT")</f>
        <v>HIT</v>
      </c>
      <c r="N107" s="24"/>
      <c r="O107" s="50"/>
      <c r="P107" s="22"/>
      <c r="Q107" s="24"/>
      <c r="R107" s="44"/>
      <c r="S107" s="22"/>
      <c r="T107" s="24"/>
      <c r="U107" s="44"/>
      <c r="V107" s="22"/>
      <c r="W107" s="44"/>
      <c r="X107" s="22"/>
      <c r="Y107" s="24"/>
    </row>
    <row r="108">
      <c r="A108" s="74" t="s">
        <v>2877</v>
      </c>
      <c r="B108" s="18" t="s">
        <v>2878</v>
      </c>
      <c r="C108" s="20" t="s">
        <v>2879</v>
      </c>
      <c r="D108" s="22" t="s">
        <v>14</v>
      </c>
      <c r="E108" s="24"/>
      <c r="F108" s="24"/>
      <c r="G108" s="44"/>
      <c r="H108" s="22" t="s">
        <v>145</v>
      </c>
      <c r="I108" s="24"/>
      <c r="J108" s="24"/>
      <c r="K108" s="44"/>
      <c r="L108" s="22"/>
      <c r="M108" s="24"/>
      <c r="N108" s="24"/>
      <c r="O108" s="44"/>
      <c r="P108" s="22"/>
      <c r="Q108" s="24"/>
      <c r="R108" s="44"/>
      <c r="S108" s="22"/>
      <c r="T108" s="24"/>
      <c r="U108" s="44"/>
      <c r="V108" s="22"/>
      <c r="W108" s="44"/>
      <c r="X108" s="22"/>
      <c r="Y108" s="24"/>
    </row>
    <row r="109">
      <c r="A109" s="74" t="s">
        <v>2882</v>
      </c>
      <c r="B109" s="18" t="s">
        <v>2883</v>
      </c>
      <c r="C109" s="20" t="s">
        <v>2884</v>
      </c>
      <c r="D109" s="22" t="s">
        <v>14</v>
      </c>
      <c r="E109" s="52"/>
      <c r="F109" s="30" t="str">
        <f>HYPERLINK("https://www.youtube.com/watch?v=gS6gR-N0608&amp;index=252&amp;list=PLbU6uWaIKemqNvTeRxK-Ay6PRg9iwCKVi&amp;t=0s","HIT")</f>
        <v>HIT</v>
      </c>
      <c r="G109" s="50"/>
      <c r="H109" s="22" t="s">
        <v>145</v>
      </c>
      <c r="I109" s="24"/>
      <c r="J109" s="24"/>
      <c r="K109" s="44"/>
      <c r="L109" s="22" t="s">
        <v>319</v>
      </c>
      <c r="M109" s="24"/>
      <c r="N109" s="24"/>
      <c r="O109" s="44"/>
      <c r="P109" s="22"/>
      <c r="Q109" s="24"/>
      <c r="R109" s="44"/>
      <c r="S109" s="22"/>
      <c r="T109" s="24"/>
      <c r="U109" s="44"/>
      <c r="V109" s="22"/>
      <c r="W109" s="44"/>
      <c r="X109" s="22"/>
      <c r="Y109" s="24"/>
    </row>
    <row r="110">
      <c r="A110" s="74" t="s">
        <v>2889</v>
      </c>
      <c r="B110" s="18" t="s">
        <v>2890</v>
      </c>
      <c r="C110" s="20" t="s">
        <v>2891</v>
      </c>
      <c r="D110" s="22" t="s">
        <v>14</v>
      </c>
      <c r="E110" s="24"/>
      <c r="F110" s="24"/>
      <c r="G110" s="44"/>
      <c r="H110" s="22" t="s">
        <v>145</v>
      </c>
      <c r="I110" s="30" t="str">
        <f>HYPERLINK("https://www.youtube.com/watch?v=v-lpvg09VqM&amp;t=0s&amp;list=PLbU6uWaIKemqNvTeRxK-Ay6PRg9iwCKVi&amp;index=94","HIT")</f>
        <v>HIT</v>
      </c>
      <c r="J110" s="24"/>
      <c r="K110" s="50"/>
      <c r="L110" s="22"/>
      <c r="M110" s="24"/>
      <c r="N110" s="24"/>
      <c r="O110" s="44"/>
      <c r="P110" s="22"/>
      <c r="Q110" s="24"/>
      <c r="R110" s="44"/>
      <c r="S110" s="22"/>
      <c r="T110" s="24"/>
      <c r="U110" s="44"/>
      <c r="V110" s="22"/>
      <c r="W110" s="44"/>
      <c r="X110" s="22"/>
      <c r="Y110" s="24"/>
    </row>
    <row r="111">
      <c r="A111" s="74" t="s">
        <v>2896</v>
      </c>
      <c r="B111" s="18" t="s">
        <v>2897</v>
      </c>
      <c r="C111" s="20" t="s">
        <v>2898</v>
      </c>
      <c r="D111" s="22" t="s">
        <v>14</v>
      </c>
      <c r="E111" s="30" t="str">
        <f>HYPERLINK("https://www.youtube.com/watch?v=yRJ8oFElwoQ","HGB")</f>
        <v>HGB</v>
      </c>
      <c r="F111" s="30" t="str">
        <f>HYPERLINK("https://www.youtube.com/watch?v=ImhEh5C601o","CHB")</f>
        <v>CHB</v>
      </c>
      <c r="G111" s="44"/>
      <c r="H111" s="22" t="s">
        <v>145</v>
      </c>
      <c r="I111" s="30" t="str">
        <f>HYPERLINK("https://www.youtube.com/watch?v=AC_a2g8yRhY&amp;index=253&amp;list=PLbU6uWaIKemqNvTeRxK-Ay6PRg9iwCKVi&amp;t=0s","HIT")</f>
        <v>HIT</v>
      </c>
      <c r="J111" s="30" t="str">
        <f>HYPERLINK("https://www.youtube.com/watch?v=rgpBjKIxiVo","CHB")</f>
        <v>CHB</v>
      </c>
      <c r="K111" s="50"/>
      <c r="L111" s="22"/>
      <c r="M111" s="24"/>
      <c r="N111" s="24"/>
      <c r="O111" s="44"/>
      <c r="P111" s="22"/>
      <c r="Q111" s="24"/>
      <c r="R111" s="44"/>
      <c r="S111" s="22"/>
      <c r="T111" s="24"/>
      <c r="U111" s="44"/>
      <c r="V111" s="22"/>
      <c r="W111" s="44"/>
      <c r="X111" s="22"/>
      <c r="Y111" s="24"/>
    </row>
    <row r="112">
      <c r="A112" s="74" t="s">
        <v>2911</v>
      </c>
      <c r="B112" s="18" t="s">
        <v>2912</v>
      </c>
      <c r="C112" s="20" t="s">
        <v>2913</v>
      </c>
      <c r="D112" s="22" t="s">
        <v>14</v>
      </c>
      <c r="E112" s="30" t="str">
        <f>HYPERLINK("https://www.youtube.com/watch?v=cLknB_3GA6g&amp;t=0s&amp;list=PLbU6uWaIKemqNvTeRxK-Ay6PRg9iwCKVi&amp;index=95","HIT")</f>
        <v>HIT</v>
      </c>
      <c r="F112" s="30" t="str">
        <f>HYPERLINK("https://www.youtube.com/watch?v=4XJvZj2UD_o","CHB")</f>
        <v>CHB</v>
      </c>
      <c r="G112" s="50"/>
      <c r="H112" s="22" t="s">
        <v>145</v>
      </c>
      <c r="I112" s="30" t="str">
        <f>HYPERLINK("https://www.youtube.com/watch?v=1vmhrb8JPcA&amp;index=227&amp;t=0s&amp;list=PLbU6uWaIKemqNvTeRxK-Ay6PRg9iwCKVi","HIT")</f>
        <v>HIT</v>
      </c>
      <c r="J112" s="30" t="str">
        <f>HYPERLINK("https://www.youtube.com/watch?v=1M5TWujSizU","CHB")</f>
        <v>CHB</v>
      </c>
      <c r="K112" s="50"/>
      <c r="L112" s="22"/>
      <c r="M112" s="24"/>
      <c r="N112" s="24"/>
      <c r="O112" s="44"/>
      <c r="P112" s="22"/>
      <c r="Q112" s="24"/>
      <c r="R112" s="44"/>
      <c r="S112" s="22"/>
      <c r="T112" s="24"/>
      <c r="U112" s="44"/>
      <c r="V112" s="22"/>
      <c r="W112" s="44"/>
      <c r="X112" s="22"/>
      <c r="Y112" s="24"/>
    </row>
    <row r="113">
      <c r="A113" s="74" t="s">
        <v>2922</v>
      </c>
      <c r="B113" s="18" t="s">
        <v>2923</v>
      </c>
      <c r="C113" s="20" t="s">
        <v>2924</v>
      </c>
      <c r="D113" s="22" t="s">
        <v>14</v>
      </c>
      <c r="E113" s="24"/>
      <c r="F113" s="24"/>
      <c r="G113" s="44"/>
      <c r="H113" s="22" t="s">
        <v>423</v>
      </c>
      <c r="I113" s="30" t="str">
        <f>HYPERLINK("https://www.youtube.com/watch?v=gObnLSe8C0M","CHB")</f>
        <v>CHB</v>
      </c>
      <c r="J113" s="24"/>
      <c r="K113" s="44"/>
      <c r="L113" s="22"/>
      <c r="M113" s="24"/>
      <c r="N113" s="24"/>
      <c r="O113" s="44"/>
      <c r="P113" s="22"/>
      <c r="Q113" s="24"/>
      <c r="R113" s="44"/>
      <c r="S113" s="22"/>
      <c r="T113" s="24"/>
      <c r="U113" s="44"/>
      <c r="V113" s="22"/>
      <c r="W113" s="44"/>
      <c r="X113" s="22"/>
      <c r="Y113" s="24"/>
    </row>
    <row r="114">
      <c r="A114" s="74" t="s">
        <v>2929</v>
      </c>
      <c r="B114" s="18" t="s">
        <v>2930</v>
      </c>
      <c r="C114" s="20" t="s">
        <v>2931</v>
      </c>
      <c r="D114" s="22" t="s">
        <v>14</v>
      </c>
      <c r="E114" s="30" t="str">
        <f>HYPERLINK("https://www.youtube.com/watch?v=Vf-No_Kcqv8","CHB")</f>
        <v>CHB</v>
      </c>
      <c r="F114" s="24"/>
      <c r="G114" s="44"/>
      <c r="H114" s="22" t="s">
        <v>249</v>
      </c>
      <c r="I114" s="30" t="str">
        <f>HYPERLINK("https://www.youtube.com/watch?v=pX2XsBqlfiQ&amp;index=278&amp;list=PLbU6uWaIKemqNvTeRxK-Ay6PRg9iwCKVi&amp;t=0s","HIT")</f>
        <v>HIT</v>
      </c>
      <c r="J114" s="30" t="str">
        <f>HYPERLINK("https://www.youtube.com/watch?v=IkV1m5twAhk","CHB")</f>
        <v>CHB</v>
      </c>
      <c r="K114" s="50"/>
      <c r="L114" s="22" t="s">
        <v>437</v>
      </c>
      <c r="M114" s="30" t="str">
        <f>HYPERLINK("https://www.youtube.com/watch?v=pX2XsBqlfiQ&amp;index=278&amp;list=PLbU6uWaIKemqNvTeRxK-Ay6PRg9iwCKVi&amp;t=0s","HIT")</f>
        <v>HIT</v>
      </c>
      <c r="N114" s="30" t="str">
        <f>HYPERLINK("https://www.youtube.com/watch?v=IkV1m5twAhk","CHB")</f>
        <v>CHB</v>
      </c>
      <c r="O114" s="44"/>
      <c r="P114" s="22" t="s">
        <v>345</v>
      </c>
      <c r="Q114" s="30" t="str">
        <f>HYPERLINK("https://www.youtube.com/watch?v=qg060KhSJSs","CHB")</f>
        <v>CHB</v>
      </c>
      <c r="R114" s="44"/>
      <c r="S114" s="22"/>
      <c r="T114" s="24"/>
      <c r="U114" s="44"/>
      <c r="V114" s="22"/>
      <c r="W114" s="44"/>
      <c r="X114" s="22"/>
      <c r="Y114" s="24"/>
    </row>
    <row r="115">
      <c r="A115" s="74" t="s">
        <v>2952</v>
      </c>
      <c r="B115" s="18" t="s">
        <v>2953</v>
      </c>
      <c r="C115" s="20" t="s">
        <v>2954</v>
      </c>
      <c r="D115" s="22" t="s">
        <v>14</v>
      </c>
      <c r="E115" s="30" t="str">
        <f>HYPERLINK("https://www.youtube.com/watch?v=ld0dFr1-_EA","CHB")</f>
        <v>CHB</v>
      </c>
      <c r="F115" s="24"/>
      <c r="G115" s="44"/>
      <c r="H115" s="22" t="s">
        <v>145</v>
      </c>
      <c r="I115" s="30" t="str">
        <f>HYPERLINK("https://www.youtube.com/watch?v=AnOjBhF8szw","CHB")</f>
        <v>CHB</v>
      </c>
      <c r="J115" s="24"/>
      <c r="K115" s="44"/>
      <c r="L115" s="22"/>
      <c r="M115" s="24"/>
      <c r="N115" s="24"/>
      <c r="O115" s="44"/>
      <c r="P115" s="22"/>
      <c r="Q115" s="24"/>
      <c r="R115" s="44"/>
      <c r="S115" s="22"/>
      <c r="T115" s="24"/>
      <c r="U115" s="44"/>
      <c r="V115" s="22"/>
      <c r="W115" s="44"/>
      <c r="X115" s="22"/>
      <c r="Y115" s="24"/>
    </row>
    <row r="116">
      <c r="A116" s="74" t="s">
        <v>2963</v>
      </c>
      <c r="B116" s="18" t="s">
        <v>2964</v>
      </c>
      <c r="C116" s="20" t="s">
        <v>2965</v>
      </c>
      <c r="D116" s="22" t="s">
        <v>14</v>
      </c>
      <c r="E116" s="24"/>
      <c r="F116" s="24"/>
      <c r="G116" s="44"/>
      <c r="H116" s="22" t="s">
        <v>2968</v>
      </c>
      <c r="I116" s="30" t="str">
        <f>HYPERLINK("https://www.youtube.com/watch?v=aVb_A1_HgEw&amp;index=296&amp;list=PLbU6uWaIKemqNvTeRxK-Ay6PRg9iwCKVi&amp;t=0s","HIT")</f>
        <v>HIT</v>
      </c>
      <c r="J116" s="30" t="str">
        <f>HYPERLINK("https://www.youtube.com/watch?v=9InHMWnAkX8","ABA")</f>
        <v>ABA</v>
      </c>
      <c r="K116" s="50"/>
      <c r="L116" s="22" t="s">
        <v>319</v>
      </c>
      <c r="M116" s="24"/>
      <c r="N116" s="24"/>
      <c r="O116" s="44"/>
      <c r="P116" s="22" t="s">
        <v>438</v>
      </c>
      <c r="Q116" s="24"/>
      <c r="R116" s="44"/>
      <c r="S116" s="22" t="s">
        <v>411</v>
      </c>
      <c r="T116" s="24"/>
      <c r="U116" s="44"/>
      <c r="V116" s="22" t="s">
        <v>437</v>
      </c>
      <c r="W116" s="44"/>
      <c r="X116" s="22" t="s">
        <v>353</v>
      </c>
      <c r="Y116" s="24"/>
    </row>
    <row r="117">
      <c r="A117" s="74" t="s">
        <v>2975</v>
      </c>
      <c r="B117" s="18" t="s">
        <v>2976</v>
      </c>
      <c r="C117" s="20" t="s">
        <v>2977</v>
      </c>
      <c r="D117" s="22" t="s">
        <v>14</v>
      </c>
      <c r="E117" s="30" t="str">
        <f>HYPERLINK("https://www.youtube.com/watch?v=fr64UAAVYGY","CHB")</f>
        <v>CHB</v>
      </c>
      <c r="F117" s="24"/>
      <c r="G117" s="44"/>
      <c r="H117" s="22" t="s">
        <v>145</v>
      </c>
      <c r="I117" s="30" t="str">
        <f>HYPERLINK("https://www.youtube.com/watch?v=zkdBo7-0hB0&amp;index=318&amp;list=PLbU6uWaIKemqNvTeRxK-Ay6PRg9iwCKVi&amp;t=0s","HIT")</f>
        <v>HIT</v>
      </c>
      <c r="J117" s="30" t="str">
        <f>HYPERLINK("https://www.youtube.com/watch?v=bO_TRM4Rszk","CHB")</f>
        <v>CHB</v>
      </c>
      <c r="K117" s="50"/>
      <c r="L117" s="22"/>
      <c r="M117" s="24"/>
      <c r="N117" s="24"/>
      <c r="O117" s="44"/>
      <c r="P117" s="22"/>
      <c r="Q117" s="24"/>
      <c r="R117" s="44"/>
      <c r="S117" s="22"/>
      <c r="T117" s="24"/>
      <c r="U117" s="44"/>
      <c r="V117" s="22"/>
      <c r="W117" s="44"/>
      <c r="X117" s="22"/>
      <c r="Y117" s="24"/>
    </row>
    <row r="118">
      <c r="A118" s="74" t="s">
        <v>2988</v>
      </c>
      <c r="B118" s="18" t="s">
        <v>2989</v>
      </c>
      <c r="C118" s="20" t="s">
        <v>2990</v>
      </c>
      <c r="D118" s="22" t="s">
        <v>14</v>
      </c>
      <c r="E118" s="30" t="str">
        <f>HYPERLINK("https://www.youtube.com/watch?v=NVHG0tOnAns","CHB")</f>
        <v>CHB</v>
      </c>
      <c r="F118" s="24"/>
      <c r="G118" s="44"/>
      <c r="H118" s="22" t="s">
        <v>145</v>
      </c>
      <c r="I118" s="30" t="str">
        <f>HYPERLINK("https://www.youtube.com/watch?v=INatX3xSF0Y&amp;index=262&amp;list=PLbU6uWaIKemqNvTeRxK-Ay6PRg9iwCKVi&amp;t=0s","HIT")</f>
        <v>HIT</v>
      </c>
      <c r="J118" s="30" t="str">
        <f>HYPERLINK("https://www.twitch.tv/videos/283887215","NIM")</f>
        <v>NIM</v>
      </c>
      <c r="K118" s="71" t="str">
        <f>HYPERLINK("https://youtu.be/NVHG0tOnAns?t=18","CHB")</f>
        <v>CHB</v>
      </c>
      <c r="L118" s="22"/>
      <c r="M118" s="24"/>
      <c r="N118" s="24"/>
      <c r="O118" s="44"/>
      <c r="P118" s="22"/>
      <c r="Q118" s="24"/>
      <c r="R118" s="44"/>
      <c r="S118" s="22"/>
      <c r="T118" s="24"/>
      <c r="U118" s="44"/>
      <c r="V118" s="22"/>
      <c r="W118" s="44"/>
      <c r="X118" s="22"/>
      <c r="Y118" s="24"/>
    </row>
    <row r="119">
      <c r="A119" s="74" t="s">
        <v>3003</v>
      </c>
      <c r="B119" s="18" t="s">
        <v>3004</v>
      </c>
      <c r="C119" s="20" t="s">
        <v>3005</v>
      </c>
      <c r="D119" s="22" t="s">
        <v>14</v>
      </c>
      <c r="E119" s="24"/>
      <c r="F119" s="24"/>
      <c r="G119" s="44"/>
      <c r="H119" s="22" t="s">
        <v>670</v>
      </c>
      <c r="I119" s="30" t="str">
        <f>HYPERLINK("https://www.youtube.com/watch?v=33_OZWWDAuU&amp;t=0s&amp;list=PLbU6uWaIKemqNvTeRxK-Ay6PRg9iwCKVi&amp;index=101","HIT")</f>
        <v>HIT</v>
      </c>
      <c r="J119" s="24"/>
      <c r="K119" s="50"/>
      <c r="L119" s="22" t="s">
        <v>476</v>
      </c>
      <c r="M119" s="24"/>
      <c r="N119" s="24"/>
      <c r="O119" s="44"/>
      <c r="P119" s="22"/>
      <c r="Q119" s="24"/>
      <c r="R119" s="44"/>
      <c r="S119" s="22"/>
      <c r="T119" s="24"/>
      <c r="U119" s="44"/>
      <c r="V119" s="22"/>
      <c r="W119" s="44"/>
      <c r="X119" s="22"/>
      <c r="Y119" s="24"/>
    </row>
    <row r="120">
      <c r="A120" s="74" t="s">
        <v>3013</v>
      </c>
      <c r="B120" s="18" t="s">
        <v>3014</v>
      </c>
      <c r="C120" s="20" t="s">
        <v>3015</v>
      </c>
      <c r="D120" s="22" t="s">
        <v>14</v>
      </c>
      <c r="E120" s="24"/>
      <c r="F120" s="24"/>
      <c r="G120" s="44"/>
      <c r="H120" s="22" t="s">
        <v>423</v>
      </c>
      <c r="I120" s="30" t="str">
        <f>HYPERLINK("https://www.youtube.com/watch?v=tmIadh5ufMI&amp;index=275&amp;list=PLbU6uWaIKemqNvTeRxK-Ay6PRg9iwCKVi&amp;t=0s","HIT")</f>
        <v>HIT</v>
      </c>
      <c r="J120" s="52"/>
      <c r="K120" s="50"/>
      <c r="L120" s="22"/>
      <c r="M120" s="24"/>
      <c r="N120" s="24"/>
      <c r="O120" s="44"/>
      <c r="P120" s="22"/>
      <c r="Q120" s="24"/>
      <c r="R120" s="44"/>
      <c r="S120" s="22"/>
      <c r="T120" s="24"/>
      <c r="U120" s="44"/>
      <c r="V120" s="22"/>
      <c r="W120" s="44"/>
      <c r="X120" s="22"/>
      <c r="Y120" s="24"/>
    </row>
    <row r="121">
      <c r="A121" s="74" t="s">
        <v>3016</v>
      </c>
      <c r="B121" s="18" t="s">
        <v>3017</v>
      </c>
      <c r="C121" s="20" t="s">
        <v>3018</v>
      </c>
      <c r="D121" s="22" t="s">
        <v>14</v>
      </c>
      <c r="E121" s="24"/>
      <c r="F121" s="24"/>
      <c r="G121" s="44"/>
      <c r="H121" s="22" t="s">
        <v>458</v>
      </c>
      <c r="I121" s="24"/>
      <c r="J121" s="24"/>
      <c r="K121" s="44"/>
      <c r="L121" s="22" t="s">
        <v>345</v>
      </c>
      <c r="M121" s="24"/>
      <c r="N121" s="24"/>
      <c r="O121" s="44"/>
      <c r="P121" s="22"/>
      <c r="Q121" s="24"/>
      <c r="R121" s="44"/>
      <c r="S121" s="22"/>
      <c r="T121" s="24"/>
      <c r="U121" s="44"/>
      <c r="V121" s="22"/>
      <c r="W121" s="44"/>
      <c r="X121" s="22"/>
      <c r="Y121" s="24"/>
    </row>
    <row r="122">
      <c r="A122" s="74" t="s">
        <v>3020</v>
      </c>
      <c r="B122" s="18" t="s">
        <v>3022</v>
      </c>
      <c r="C122" s="20" t="s">
        <v>3024</v>
      </c>
      <c r="D122" s="22" t="s">
        <v>14</v>
      </c>
      <c r="E122" s="30" t="str">
        <f>HYPERLINK("https://www.youtube.com/watch?v=PT6QF8o2EMo","ESP")</f>
        <v>ESP</v>
      </c>
      <c r="F122" s="30" t="str">
        <f>HYPERLINK("https://www.youtube.com/watch?v=rQMIku0HY9E&amp;index=330&amp;list=PLbU6uWaIKemqNvTeRxK-Ay6PRg9iwCKVi&amp;t=0s","HIT")</f>
        <v>HIT</v>
      </c>
      <c r="G122" s="50"/>
      <c r="H122" s="22" t="s">
        <v>619</v>
      </c>
      <c r="I122" s="30" t="str">
        <f>HYPERLINK("https://www.youtube.com/watch?v=4cJc1CLIf9w&amp;t=0s&amp;list=PLbU6uWaIKemqNvTeRxK-Ay6PRg9iwCKVi&amp;index=97","HIT")</f>
        <v>HIT</v>
      </c>
      <c r="J122" s="30" t="str">
        <f>HYPERLINK("https://www.youtube.com/watch?v=A3_pi9_ATJE","ESP")</f>
        <v>ESP</v>
      </c>
      <c r="K122" s="50"/>
      <c r="L122" s="22"/>
      <c r="M122" s="24"/>
      <c r="N122" s="24"/>
      <c r="O122" s="44"/>
      <c r="P122" s="22"/>
      <c r="Q122" s="24"/>
      <c r="R122" s="44"/>
      <c r="S122" s="22"/>
      <c r="T122" s="24"/>
      <c r="U122" s="44"/>
      <c r="V122" s="22"/>
      <c r="W122" s="44"/>
      <c r="X122" s="22"/>
      <c r="Y122" s="24"/>
    </row>
  </sheetData>
  <mergeCells count="8">
    <mergeCell ref="V2:W2"/>
    <mergeCell ref="X2:Y2"/>
    <mergeCell ref="P2:R2"/>
    <mergeCell ref="H2:K2"/>
    <mergeCell ref="L2:O2"/>
    <mergeCell ref="D2:G2"/>
    <mergeCell ref="S2:U2"/>
    <mergeCell ref="M93:N93"/>
  </mergeCells>
  <hyperlinks>
    <hyperlink display="Return to Index" location="Index!A1" ref="A1"/>
  </hyperlin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4.86"/>
    <col customWidth="1" min="2" max="2" width="48.0"/>
    <col customWidth="1" min="3" max="3" width="8.0"/>
    <col customWidth="1" min="4" max="6" width="4.71"/>
  </cols>
  <sheetData>
    <row r="1">
      <c r="A1" s="8" t="s">
        <v>8</v>
      </c>
      <c r="B1" s="9"/>
      <c r="C1" s="11"/>
      <c r="D1" s="15">
        <f>countHyperlinks("D3:F602", D3:F602)</f>
        <v>19</v>
      </c>
      <c r="E1" s="72"/>
      <c r="F1" s="72"/>
    </row>
    <row r="2">
      <c r="A2" s="16" t="s">
        <v>10</v>
      </c>
      <c r="B2" s="16" t="s">
        <v>11</v>
      </c>
      <c r="C2" s="6" t="s">
        <v>9</v>
      </c>
    </row>
    <row r="3">
      <c r="A3" s="18" t="s">
        <v>3076</v>
      </c>
      <c r="B3" s="20" t="s">
        <v>3077</v>
      </c>
      <c r="C3" s="22" t="s">
        <v>14</v>
      </c>
      <c r="D3" s="24"/>
      <c r="E3" s="24"/>
      <c r="F3" s="24"/>
    </row>
    <row r="4">
      <c r="A4" s="18" t="s">
        <v>3082</v>
      </c>
      <c r="B4" s="20" t="s">
        <v>3083</v>
      </c>
      <c r="C4" s="22" t="s">
        <v>14</v>
      </c>
      <c r="D4" s="24"/>
      <c r="E4" s="24"/>
      <c r="F4" s="24"/>
    </row>
    <row r="5">
      <c r="A5" s="18" t="s">
        <v>3084</v>
      </c>
      <c r="B5" s="20" t="s">
        <v>3085</v>
      </c>
      <c r="C5" s="22" t="s">
        <v>14</v>
      </c>
      <c r="D5" s="24"/>
      <c r="E5" s="24"/>
      <c r="F5" s="24"/>
    </row>
    <row r="6">
      <c r="A6" s="18" t="s">
        <v>3086</v>
      </c>
      <c r="B6" s="20" t="s">
        <v>3087</v>
      </c>
      <c r="C6" s="22" t="s">
        <v>14</v>
      </c>
      <c r="D6" s="24"/>
      <c r="E6" s="24"/>
      <c r="F6" s="24"/>
    </row>
    <row r="7">
      <c r="A7" s="18" t="s">
        <v>3088</v>
      </c>
      <c r="B7" s="20" t="s">
        <v>3089</v>
      </c>
      <c r="C7" s="22" t="s">
        <v>14</v>
      </c>
      <c r="D7" s="24"/>
      <c r="E7" s="24"/>
      <c r="F7" s="24"/>
    </row>
    <row r="8">
      <c r="A8" s="18" t="s">
        <v>3090</v>
      </c>
      <c r="B8" s="20" t="s">
        <v>3091</v>
      </c>
      <c r="C8" s="22" t="s">
        <v>14</v>
      </c>
      <c r="D8" s="24"/>
      <c r="E8" s="24"/>
      <c r="F8" s="24"/>
    </row>
    <row r="9">
      <c r="A9" s="18" t="s">
        <v>3092</v>
      </c>
      <c r="B9" s="20" t="s">
        <v>3093</v>
      </c>
      <c r="C9" s="22" t="s">
        <v>14</v>
      </c>
      <c r="D9" s="24"/>
      <c r="E9" s="24"/>
      <c r="F9" s="24"/>
    </row>
    <row r="10">
      <c r="A10" s="18" t="s">
        <v>3094</v>
      </c>
      <c r="B10" s="20" t="s">
        <v>3095</v>
      </c>
      <c r="C10" s="22" t="s">
        <v>14</v>
      </c>
      <c r="D10" s="24"/>
      <c r="E10" s="24"/>
      <c r="F10" s="24"/>
    </row>
    <row r="11">
      <c r="A11" s="18" t="s">
        <v>3097</v>
      </c>
      <c r="B11" s="20" t="s">
        <v>3099</v>
      </c>
      <c r="C11" s="22" t="s">
        <v>14</v>
      </c>
      <c r="D11" s="24"/>
      <c r="E11" s="24"/>
      <c r="F11" s="24"/>
    </row>
    <row r="12">
      <c r="A12" s="18" t="s">
        <v>3100</v>
      </c>
      <c r="B12" s="20" t="s">
        <v>3102</v>
      </c>
      <c r="C12" s="22" t="s">
        <v>14</v>
      </c>
      <c r="D12" s="24"/>
      <c r="E12" s="24"/>
      <c r="F12" s="24"/>
    </row>
    <row r="13">
      <c r="A13" s="18" t="s">
        <v>3104</v>
      </c>
      <c r="B13" s="20" t="s">
        <v>3105</v>
      </c>
      <c r="C13" s="22" t="s">
        <v>14</v>
      </c>
      <c r="D13" s="24"/>
      <c r="E13" s="24"/>
      <c r="F13" s="24"/>
    </row>
    <row r="14">
      <c r="A14" s="18" t="s">
        <v>3106</v>
      </c>
      <c r="B14" s="20" t="s">
        <v>3107</v>
      </c>
      <c r="C14" s="22" t="s">
        <v>14</v>
      </c>
      <c r="D14" s="24"/>
      <c r="E14" s="24"/>
      <c r="F14" s="24"/>
    </row>
    <row r="15">
      <c r="A15" s="18" t="s">
        <v>3108</v>
      </c>
      <c r="B15" s="20" t="s">
        <v>3109</v>
      </c>
      <c r="C15" s="22" t="s">
        <v>14</v>
      </c>
      <c r="D15" s="24"/>
      <c r="E15" s="24"/>
      <c r="F15" s="24"/>
    </row>
    <row r="16">
      <c r="A16" s="18" t="s">
        <v>3110</v>
      </c>
      <c r="B16" s="20" t="s">
        <v>3111</v>
      </c>
      <c r="C16" s="22" t="s">
        <v>14</v>
      </c>
      <c r="D16" s="24"/>
      <c r="E16" s="24"/>
      <c r="F16" s="24"/>
    </row>
    <row r="17">
      <c r="A17" s="18" t="s">
        <v>3112</v>
      </c>
      <c r="B17" s="20" t="s">
        <v>3113</v>
      </c>
      <c r="C17" s="22" t="s">
        <v>14</v>
      </c>
      <c r="D17" s="24"/>
      <c r="E17" s="24"/>
      <c r="F17" s="24"/>
    </row>
    <row r="18">
      <c r="A18" s="18" t="s">
        <v>3116</v>
      </c>
      <c r="B18" s="20" t="s">
        <v>3117</v>
      </c>
      <c r="C18" s="22" t="s">
        <v>14</v>
      </c>
      <c r="D18" s="24"/>
      <c r="E18" s="24"/>
      <c r="F18" s="24"/>
    </row>
    <row r="19">
      <c r="A19" s="18" t="s">
        <v>3118</v>
      </c>
      <c r="B19" s="20" t="s">
        <v>3119</v>
      </c>
      <c r="C19" s="22" t="s">
        <v>14</v>
      </c>
      <c r="D19" s="24"/>
      <c r="E19" s="24"/>
      <c r="F19" s="24"/>
    </row>
    <row r="20">
      <c r="A20" s="18" t="s">
        <v>3120</v>
      </c>
      <c r="B20" s="20" t="s">
        <v>3121</v>
      </c>
      <c r="C20" s="22" t="s">
        <v>14</v>
      </c>
      <c r="D20" s="24"/>
      <c r="E20" s="24"/>
      <c r="F20" s="24"/>
    </row>
    <row r="21">
      <c r="A21" s="18" t="s">
        <v>3123</v>
      </c>
      <c r="B21" s="20" t="s">
        <v>3124</v>
      </c>
      <c r="C21" s="22" t="s">
        <v>14</v>
      </c>
      <c r="D21" s="24"/>
      <c r="E21" s="24"/>
      <c r="F21" s="24"/>
    </row>
    <row r="22">
      <c r="A22" s="18" t="s">
        <v>3125</v>
      </c>
      <c r="B22" s="20" t="s">
        <v>3126</v>
      </c>
      <c r="C22" s="22" t="s">
        <v>14</v>
      </c>
      <c r="D22" s="24"/>
      <c r="E22" s="24"/>
      <c r="F22" s="24"/>
    </row>
    <row r="23">
      <c r="A23" s="18" t="s">
        <v>3128</v>
      </c>
      <c r="B23" s="20" t="s">
        <v>3129</v>
      </c>
      <c r="C23" s="22" t="s">
        <v>14</v>
      </c>
      <c r="D23" s="24"/>
      <c r="E23" s="24"/>
      <c r="F23" s="24"/>
    </row>
    <row r="24">
      <c r="A24" s="18" t="s">
        <v>3130</v>
      </c>
      <c r="B24" s="20" t="s">
        <v>3131</v>
      </c>
      <c r="C24" s="22" t="s">
        <v>14</v>
      </c>
      <c r="D24" s="24"/>
      <c r="E24" s="24"/>
      <c r="F24" s="24"/>
    </row>
    <row r="25">
      <c r="A25" s="18" t="s">
        <v>3132</v>
      </c>
      <c r="B25" s="20" t="s">
        <v>3133</v>
      </c>
      <c r="C25" s="22" t="s">
        <v>14</v>
      </c>
      <c r="D25" s="24"/>
      <c r="E25" s="24"/>
      <c r="F25" s="24"/>
    </row>
    <row r="26">
      <c r="A26" s="18" t="s">
        <v>3136</v>
      </c>
      <c r="B26" s="20" t="s">
        <v>3137</v>
      </c>
      <c r="C26" s="22" t="s">
        <v>14</v>
      </c>
      <c r="D26" s="24"/>
      <c r="E26" s="24"/>
      <c r="F26" s="24"/>
    </row>
    <row r="27">
      <c r="A27" s="18" t="s">
        <v>3138</v>
      </c>
      <c r="B27" s="20" t="s">
        <v>3139</v>
      </c>
      <c r="C27" s="22" t="s">
        <v>14</v>
      </c>
      <c r="D27" s="24"/>
      <c r="E27" s="24"/>
      <c r="F27" s="24"/>
    </row>
    <row r="28">
      <c r="A28" s="18" t="s">
        <v>3140</v>
      </c>
      <c r="B28" s="20" t="s">
        <v>3141</v>
      </c>
      <c r="C28" s="22" t="s">
        <v>14</v>
      </c>
      <c r="D28" s="24"/>
      <c r="E28" s="24"/>
      <c r="F28" s="24"/>
    </row>
    <row r="29">
      <c r="A29" s="18" t="s">
        <v>3142</v>
      </c>
      <c r="B29" s="20" t="s">
        <v>3143</v>
      </c>
      <c r="C29" s="22" t="s">
        <v>14</v>
      </c>
      <c r="D29" s="24"/>
      <c r="E29" s="24"/>
      <c r="F29" s="24"/>
    </row>
    <row r="30">
      <c r="A30" s="18" t="s">
        <v>3144</v>
      </c>
      <c r="B30" s="20" t="s">
        <v>3145</v>
      </c>
      <c r="C30" s="22" t="s">
        <v>14</v>
      </c>
      <c r="D30" s="24"/>
      <c r="E30" s="24"/>
      <c r="F30" s="24"/>
    </row>
    <row r="31">
      <c r="A31" s="18" t="s">
        <v>3146</v>
      </c>
      <c r="B31" s="20" t="s">
        <v>3147</v>
      </c>
      <c r="C31" s="22" t="s">
        <v>14</v>
      </c>
      <c r="D31" s="24"/>
      <c r="E31" s="24"/>
      <c r="F31" s="24"/>
    </row>
    <row r="32">
      <c r="A32" s="18" t="s">
        <v>3150</v>
      </c>
      <c r="B32" s="20" t="s">
        <v>3152</v>
      </c>
      <c r="C32" s="22" t="s">
        <v>14</v>
      </c>
      <c r="D32" s="24"/>
      <c r="E32" s="24"/>
      <c r="F32" s="24"/>
    </row>
    <row r="33">
      <c r="A33" s="18" t="s">
        <v>3154</v>
      </c>
      <c r="B33" s="20" t="s">
        <v>3155</v>
      </c>
      <c r="C33" s="22" t="s">
        <v>14</v>
      </c>
      <c r="D33" s="24"/>
      <c r="E33" s="24"/>
      <c r="F33" s="24"/>
    </row>
    <row r="34">
      <c r="A34" s="18" t="s">
        <v>3156</v>
      </c>
      <c r="B34" s="20" t="s">
        <v>3157</v>
      </c>
      <c r="C34" s="22" t="s">
        <v>14</v>
      </c>
      <c r="D34" s="24"/>
      <c r="E34" s="24"/>
      <c r="F34" s="24"/>
    </row>
    <row r="35">
      <c r="A35" s="18" t="s">
        <v>3158</v>
      </c>
      <c r="B35" s="20" t="s">
        <v>3159</v>
      </c>
      <c r="C35" s="22" t="s">
        <v>14</v>
      </c>
      <c r="D35" s="24"/>
      <c r="E35" s="24"/>
      <c r="F35" s="24"/>
    </row>
    <row r="36">
      <c r="A36" s="18" t="s">
        <v>3160</v>
      </c>
      <c r="B36" s="20" t="s">
        <v>3161</v>
      </c>
      <c r="C36" s="22" t="s">
        <v>14</v>
      </c>
      <c r="D36" s="24"/>
      <c r="E36" s="24"/>
      <c r="F36" s="24"/>
    </row>
    <row r="37">
      <c r="A37" s="18" t="s">
        <v>3162</v>
      </c>
      <c r="B37" s="20" t="s">
        <v>3163</v>
      </c>
      <c r="C37" s="22" t="s">
        <v>14</v>
      </c>
      <c r="D37" s="24"/>
      <c r="E37" s="24"/>
      <c r="F37" s="24"/>
    </row>
    <row r="38">
      <c r="A38" s="18" t="s">
        <v>3164</v>
      </c>
      <c r="B38" s="20" t="s">
        <v>3165</v>
      </c>
      <c r="C38" s="22" t="s">
        <v>14</v>
      </c>
      <c r="D38" s="24"/>
      <c r="E38" s="24"/>
      <c r="F38" s="24"/>
    </row>
    <row r="39">
      <c r="A39" s="18" t="s">
        <v>3168</v>
      </c>
      <c r="B39" s="20" t="s">
        <v>3169</v>
      </c>
      <c r="C39" s="22" t="s">
        <v>14</v>
      </c>
      <c r="D39" s="24"/>
      <c r="E39" s="24"/>
      <c r="F39" s="24"/>
    </row>
    <row r="40">
      <c r="A40" s="18" t="s">
        <v>3170</v>
      </c>
      <c r="B40" s="20" t="s">
        <v>3171</v>
      </c>
      <c r="C40" s="22" t="s">
        <v>14</v>
      </c>
      <c r="D40" s="24"/>
      <c r="E40" s="24"/>
      <c r="F40" s="24"/>
    </row>
    <row r="41">
      <c r="A41" s="18" t="s">
        <v>3172</v>
      </c>
      <c r="B41" s="20" t="s">
        <v>3173</v>
      </c>
      <c r="C41" s="22" t="s">
        <v>14</v>
      </c>
      <c r="D41" s="24"/>
      <c r="E41" s="24"/>
      <c r="F41" s="24"/>
    </row>
    <row r="42">
      <c r="A42" s="18" t="s">
        <v>3174</v>
      </c>
      <c r="B42" s="20" t="s">
        <v>3175</v>
      </c>
      <c r="C42" s="22" t="s">
        <v>14</v>
      </c>
      <c r="D42" s="24"/>
      <c r="E42" s="24"/>
      <c r="F42" s="24"/>
    </row>
    <row r="43">
      <c r="A43" s="18" t="s">
        <v>3177</v>
      </c>
      <c r="B43" s="20" t="s">
        <v>3179</v>
      </c>
      <c r="C43" s="22" t="s">
        <v>14</v>
      </c>
      <c r="D43" s="30" t="str">
        <f>HYPERLINK("https://www.youtube.com/watch?v=57FR5xvk0VI","HGB")</f>
        <v>HGB</v>
      </c>
      <c r="E43" s="24"/>
      <c r="F43" s="24"/>
    </row>
    <row r="44">
      <c r="A44" s="18" t="s">
        <v>3183</v>
      </c>
      <c r="B44" s="20" t="s">
        <v>3184</v>
      </c>
      <c r="C44" s="22" t="s">
        <v>14</v>
      </c>
      <c r="D44" s="24"/>
      <c r="E44" s="24"/>
      <c r="F44" s="24"/>
    </row>
    <row r="45">
      <c r="A45" s="18" t="s">
        <v>3186</v>
      </c>
      <c r="B45" s="20" t="s">
        <v>3187</v>
      </c>
      <c r="C45" s="22" t="s">
        <v>14</v>
      </c>
      <c r="D45" s="24"/>
      <c r="E45" s="24"/>
      <c r="F45" s="24"/>
    </row>
    <row r="46">
      <c r="A46" s="18" t="s">
        <v>3188</v>
      </c>
      <c r="B46" s="20" t="s">
        <v>3189</v>
      </c>
      <c r="C46" s="22" t="s">
        <v>14</v>
      </c>
      <c r="D46" s="24"/>
      <c r="E46" s="24"/>
      <c r="F46" s="24"/>
    </row>
    <row r="47">
      <c r="A47" s="18" t="s">
        <v>3190</v>
      </c>
      <c r="B47" s="20" t="s">
        <v>3191</v>
      </c>
      <c r="C47" s="22" t="s">
        <v>14</v>
      </c>
      <c r="D47" s="24"/>
      <c r="E47" s="24"/>
      <c r="F47" s="24"/>
    </row>
    <row r="48">
      <c r="A48" s="18" t="s">
        <v>3192</v>
      </c>
      <c r="B48" s="20" t="s">
        <v>3193</v>
      </c>
      <c r="C48" s="22" t="s">
        <v>14</v>
      </c>
      <c r="D48" s="24"/>
      <c r="E48" s="24"/>
      <c r="F48" s="24"/>
    </row>
    <row r="49">
      <c r="A49" s="18" t="s">
        <v>3194</v>
      </c>
      <c r="B49" s="20" t="s">
        <v>3195</v>
      </c>
      <c r="C49" s="22" t="s">
        <v>14</v>
      </c>
      <c r="D49" s="24"/>
      <c r="E49" s="24"/>
      <c r="F49" s="24"/>
    </row>
    <row r="50">
      <c r="A50" s="18" t="s">
        <v>3197</v>
      </c>
      <c r="B50" s="20" t="s">
        <v>3199</v>
      </c>
      <c r="C50" s="22" t="s">
        <v>14</v>
      </c>
      <c r="D50" s="24"/>
      <c r="E50" s="24"/>
      <c r="F50" s="24"/>
    </row>
    <row r="51">
      <c r="A51" s="18" t="s">
        <v>3200</v>
      </c>
      <c r="B51" s="20" t="s">
        <v>3201</v>
      </c>
      <c r="C51" s="22" t="s">
        <v>14</v>
      </c>
      <c r="D51" s="24"/>
      <c r="E51" s="24"/>
      <c r="F51" s="24"/>
    </row>
    <row r="52">
      <c r="A52" s="18" t="s">
        <v>3202</v>
      </c>
      <c r="B52" s="20" t="s">
        <v>3203</v>
      </c>
      <c r="C52" s="22" t="s">
        <v>14</v>
      </c>
      <c r="D52" s="24"/>
      <c r="E52" s="24"/>
      <c r="F52" s="24"/>
    </row>
    <row r="53">
      <c r="A53" s="18" t="s">
        <v>3204</v>
      </c>
      <c r="B53" s="20" t="s">
        <v>3205</v>
      </c>
      <c r="C53" s="22" t="s">
        <v>14</v>
      </c>
      <c r="D53" s="24"/>
      <c r="E53" s="24"/>
      <c r="F53" s="24"/>
    </row>
    <row r="54">
      <c r="A54" s="18" t="s">
        <v>3206</v>
      </c>
      <c r="B54" s="20" t="s">
        <v>3207</v>
      </c>
      <c r="C54" s="22" t="s">
        <v>14</v>
      </c>
      <c r="D54" s="24"/>
      <c r="E54" s="24"/>
      <c r="F54" s="24"/>
    </row>
    <row r="55">
      <c r="A55" s="18" t="s">
        <v>3210</v>
      </c>
      <c r="B55" s="20" t="s">
        <v>3213</v>
      </c>
      <c r="C55" s="22" t="s">
        <v>14</v>
      </c>
      <c r="D55" s="24"/>
      <c r="E55" s="24"/>
      <c r="F55" s="24"/>
    </row>
    <row r="56">
      <c r="A56" s="18" t="s">
        <v>3214</v>
      </c>
      <c r="B56" s="20" t="s">
        <v>3215</v>
      </c>
      <c r="C56" s="22" t="s">
        <v>14</v>
      </c>
      <c r="D56" s="24"/>
      <c r="E56" s="24"/>
      <c r="F56" s="24"/>
    </row>
    <row r="57">
      <c r="A57" s="18" t="s">
        <v>3216</v>
      </c>
      <c r="B57" s="20" t="s">
        <v>3217</v>
      </c>
      <c r="C57" s="22" t="s">
        <v>14</v>
      </c>
      <c r="D57" s="24"/>
      <c r="E57" s="24"/>
      <c r="F57" s="24"/>
    </row>
    <row r="58">
      <c r="A58" s="18" t="s">
        <v>3218</v>
      </c>
      <c r="B58" s="20" t="s">
        <v>3219</v>
      </c>
      <c r="C58" s="22" t="s">
        <v>14</v>
      </c>
      <c r="D58" s="24"/>
      <c r="E58" s="24"/>
      <c r="F58" s="24"/>
    </row>
    <row r="59">
      <c r="A59" s="18" t="s">
        <v>3220</v>
      </c>
      <c r="B59" s="20" t="s">
        <v>3221</v>
      </c>
      <c r="C59" s="22" t="s">
        <v>14</v>
      </c>
      <c r="D59" s="24"/>
      <c r="E59" s="24"/>
      <c r="F59" s="24"/>
    </row>
    <row r="60">
      <c r="A60" s="18" t="s">
        <v>3222</v>
      </c>
      <c r="B60" s="20" t="s">
        <v>3223</v>
      </c>
      <c r="C60" s="22" t="s">
        <v>14</v>
      </c>
      <c r="D60" s="24"/>
      <c r="E60" s="24"/>
      <c r="F60" s="24"/>
    </row>
    <row r="61">
      <c r="A61" s="18" t="s">
        <v>3224</v>
      </c>
      <c r="B61" s="20" t="s">
        <v>3225</v>
      </c>
      <c r="C61" s="22" t="s">
        <v>14</v>
      </c>
      <c r="D61" s="24"/>
      <c r="E61" s="24"/>
      <c r="F61" s="24"/>
    </row>
    <row r="62">
      <c r="A62" s="18" t="s">
        <v>3226</v>
      </c>
      <c r="B62" s="20" t="s">
        <v>3227</v>
      </c>
      <c r="C62" s="22" t="s">
        <v>14</v>
      </c>
      <c r="D62" s="24"/>
      <c r="E62" s="24"/>
      <c r="F62" s="24"/>
    </row>
    <row r="63">
      <c r="A63" s="18" t="s">
        <v>3230</v>
      </c>
      <c r="B63" s="20" t="s">
        <v>3231</v>
      </c>
      <c r="C63" s="22" t="s">
        <v>14</v>
      </c>
      <c r="D63" s="24"/>
      <c r="E63" s="24"/>
      <c r="F63" s="24"/>
    </row>
    <row r="64">
      <c r="A64" s="18" t="s">
        <v>3232</v>
      </c>
      <c r="B64" s="20" t="s">
        <v>3233</v>
      </c>
      <c r="C64" s="22" t="s">
        <v>14</v>
      </c>
      <c r="D64" s="24"/>
      <c r="E64" s="24"/>
      <c r="F64" s="24"/>
    </row>
    <row r="65">
      <c r="A65" s="18" t="s">
        <v>3234</v>
      </c>
      <c r="B65" s="20" t="s">
        <v>3236</v>
      </c>
      <c r="C65" s="22" t="s">
        <v>14</v>
      </c>
      <c r="D65" s="24"/>
      <c r="E65" s="24"/>
      <c r="F65" s="24"/>
    </row>
    <row r="66">
      <c r="A66" s="18" t="s">
        <v>3238</v>
      </c>
      <c r="B66" s="20" t="s">
        <v>3239</v>
      </c>
      <c r="C66" s="22" t="s">
        <v>14</v>
      </c>
      <c r="D66" s="24"/>
      <c r="E66" s="24"/>
      <c r="F66" s="24"/>
    </row>
    <row r="67">
      <c r="A67" s="18" t="s">
        <v>3240</v>
      </c>
      <c r="B67" s="20" t="s">
        <v>3241</v>
      </c>
      <c r="C67" s="22" t="s">
        <v>14</v>
      </c>
      <c r="D67" s="24"/>
      <c r="E67" s="24"/>
      <c r="F67" s="24"/>
    </row>
    <row r="68">
      <c r="A68" s="18" t="s">
        <v>3244</v>
      </c>
      <c r="B68" s="20" t="s">
        <v>3245</v>
      </c>
      <c r="C68" s="22" t="s">
        <v>14</v>
      </c>
      <c r="D68" s="24"/>
      <c r="E68" s="24"/>
      <c r="F68" s="24"/>
    </row>
    <row r="69">
      <c r="A69" s="18" t="s">
        <v>3246</v>
      </c>
      <c r="B69" s="20" t="s">
        <v>3247</v>
      </c>
      <c r="C69" s="22" t="s">
        <v>14</v>
      </c>
      <c r="D69" s="24"/>
      <c r="E69" s="24"/>
      <c r="F69" s="24"/>
    </row>
    <row r="70">
      <c r="A70" s="18" t="s">
        <v>3248</v>
      </c>
      <c r="B70" s="20" t="s">
        <v>3249</v>
      </c>
      <c r="C70" s="22" t="s">
        <v>14</v>
      </c>
      <c r="D70" s="24"/>
      <c r="E70" s="24"/>
      <c r="F70" s="24"/>
    </row>
    <row r="71">
      <c r="A71" s="18" t="s">
        <v>3250</v>
      </c>
      <c r="B71" s="20" t="s">
        <v>3252</v>
      </c>
      <c r="C71" s="22" t="s">
        <v>14</v>
      </c>
      <c r="D71" s="24"/>
      <c r="E71" s="24"/>
      <c r="F71" s="24"/>
    </row>
    <row r="72">
      <c r="A72" s="18" t="s">
        <v>3256</v>
      </c>
      <c r="B72" s="20" t="s">
        <v>3257</v>
      </c>
      <c r="C72" s="22" t="s">
        <v>14</v>
      </c>
      <c r="D72" s="24"/>
      <c r="E72" s="24"/>
      <c r="F72" s="24"/>
    </row>
    <row r="73">
      <c r="A73" s="18" t="s">
        <v>3258</v>
      </c>
      <c r="B73" s="20" t="s">
        <v>3259</v>
      </c>
      <c r="C73" s="22" t="s">
        <v>14</v>
      </c>
      <c r="D73" s="24"/>
      <c r="E73" s="24"/>
      <c r="F73" s="24"/>
    </row>
    <row r="74">
      <c r="A74" s="18" t="s">
        <v>3260</v>
      </c>
      <c r="B74" s="20" t="s">
        <v>3261</v>
      </c>
      <c r="C74" s="22" t="s">
        <v>14</v>
      </c>
      <c r="D74" s="24"/>
      <c r="E74" s="24"/>
      <c r="F74" s="24"/>
    </row>
    <row r="75">
      <c r="A75" s="18" t="s">
        <v>3262</v>
      </c>
      <c r="B75" s="20" t="s">
        <v>3263</v>
      </c>
      <c r="C75" s="22" t="s">
        <v>14</v>
      </c>
      <c r="D75" s="24"/>
      <c r="E75" s="24"/>
      <c r="F75" s="24"/>
    </row>
    <row r="76">
      <c r="A76" s="18" t="s">
        <v>3264</v>
      </c>
      <c r="B76" s="20" t="s">
        <v>3265</v>
      </c>
      <c r="C76" s="22" t="s">
        <v>14</v>
      </c>
      <c r="D76" s="24"/>
      <c r="E76" s="24"/>
      <c r="F76" s="24"/>
    </row>
    <row r="77">
      <c r="A77" s="18" t="s">
        <v>3267</v>
      </c>
      <c r="B77" s="20" t="s">
        <v>3269</v>
      </c>
      <c r="C77" s="22" t="s">
        <v>14</v>
      </c>
      <c r="D77" s="24"/>
      <c r="E77" s="24"/>
      <c r="F77" s="24"/>
    </row>
    <row r="78">
      <c r="A78" s="18" t="s">
        <v>3270</v>
      </c>
      <c r="B78" s="20" t="s">
        <v>3271</v>
      </c>
      <c r="C78" s="22" t="s">
        <v>14</v>
      </c>
      <c r="D78" s="24"/>
      <c r="E78" s="24"/>
      <c r="F78" s="24"/>
    </row>
    <row r="79">
      <c r="A79" s="18" t="s">
        <v>3272</v>
      </c>
      <c r="B79" s="20" t="s">
        <v>3273</v>
      </c>
      <c r="C79" s="22" t="s">
        <v>14</v>
      </c>
      <c r="D79" s="24"/>
      <c r="E79" s="24"/>
      <c r="F79" s="24"/>
    </row>
    <row r="80">
      <c r="A80" s="18" t="s">
        <v>3274</v>
      </c>
      <c r="B80" s="20" t="s">
        <v>3275</v>
      </c>
      <c r="C80" s="22" t="s">
        <v>14</v>
      </c>
      <c r="D80" s="24"/>
      <c r="E80" s="24"/>
      <c r="F80" s="24"/>
    </row>
    <row r="81">
      <c r="A81" s="18" t="s">
        <v>3276</v>
      </c>
      <c r="B81" s="20" t="s">
        <v>3281</v>
      </c>
      <c r="C81" s="22" t="s">
        <v>14</v>
      </c>
      <c r="D81" s="24"/>
      <c r="E81" s="24"/>
      <c r="F81" s="24"/>
    </row>
    <row r="82">
      <c r="A82" s="18" t="s">
        <v>3282</v>
      </c>
      <c r="B82" s="20" t="s">
        <v>3283</v>
      </c>
      <c r="C82" s="22" t="s">
        <v>14</v>
      </c>
      <c r="D82" s="24"/>
      <c r="E82" s="24"/>
      <c r="F82" s="24"/>
    </row>
    <row r="83">
      <c r="A83" s="18" t="s">
        <v>3284</v>
      </c>
      <c r="B83" s="20" t="s">
        <v>3285</v>
      </c>
      <c r="C83" s="22" t="s">
        <v>14</v>
      </c>
      <c r="D83" s="24"/>
      <c r="E83" s="24"/>
      <c r="F83" s="24"/>
    </row>
    <row r="84">
      <c r="A84" s="18" t="s">
        <v>3286</v>
      </c>
      <c r="B84" s="20" t="s">
        <v>3287</v>
      </c>
      <c r="C84" s="22" t="s">
        <v>14</v>
      </c>
      <c r="D84" s="24"/>
      <c r="E84" s="24"/>
      <c r="F84" s="24"/>
    </row>
    <row r="85">
      <c r="A85" s="18" t="s">
        <v>3290</v>
      </c>
      <c r="B85" s="20" t="s">
        <v>3291</v>
      </c>
      <c r="C85" s="22" t="s">
        <v>14</v>
      </c>
      <c r="D85" s="24"/>
      <c r="E85" s="24"/>
      <c r="F85" s="24"/>
    </row>
    <row r="86">
      <c r="A86" s="18" t="s">
        <v>3292</v>
      </c>
      <c r="B86" s="20" t="s">
        <v>3293</v>
      </c>
      <c r="C86" s="22" t="s">
        <v>14</v>
      </c>
      <c r="D86" s="24"/>
      <c r="E86" s="24"/>
      <c r="F86" s="24"/>
    </row>
    <row r="87">
      <c r="A87" s="18" t="s">
        <v>3294</v>
      </c>
      <c r="B87" s="20" t="s">
        <v>3295</v>
      </c>
      <c r="C87" s="22" t="s">
        <v>14</v>
      </c>
      <c r="D87" s="24"/>
      <c r="E87" s="24"/>
      <c r="F87" s="24"/>
    </row>
    <row r="88">
      <c r="A88" s="18" t="s">
        <v>3298</v>
      </c>
      <c r="B88" s="20" t="s">
        <v>3299</v>
      </c>
      <c r="C88" s="22" t="s">
        <v>14</v>
      </c>
      <c r="D88" s="24"/>
      <c r="E88" s="24"/>
      <c r="F88" s="24"/>
    </row>
    <row r="89">
      <c r="A89" s="18" t="s">
        <v>3300</v>
      </c>
      <c r="B89" s="20" t="s">
        <v>3301</v>
      </c>
      <c r="C89" s="22" t="s">
        <v>14</v>
      </c>
      <c r="D89" s="24"/>
      <c r="E89" s="24"/>
      <c r="F89" s="24"/>
    </row>
    <row r="90">
      <c r="A90" s="18" t="s">
        <v>3302</v>
      </c>
      <c r="B90" s="20" t="s">
        <v>3303</v>
      </c>
      <c r="C90" s="22" t="s">
        <v>14</v>
      </c>
      <c r="D90" s="24"/>
      <c r="E90" s="24"/>
      <c r="F90" s="24"/>
    </row>
    <row r="91">
      <c r="A91" s="18" t="s">
        <v>3304</v>
      </c>
      <c r="B91" s="20" t="s">
        <v>3305</v>
      </c>
      <c r="C91" s="22" t="s">
        <v>14</v>
      </c>
      <c r="D91" s="24"/>
      <c r="E91" s="24"/>
      <c r="F91" s="24"/>
    </row>
    <row r="92">
      <c r="A92" s="18" t="s">
        <v>3306</v>
      </c>
      <c r="B92" s="20" t="s">
        <v>3307</v>
      </c>
      <c r="C92" s="22" t="s">
        <v>14</v>
      </c>
      <c r="D92" s="24"/>
      <c r="E92" s="24"/>
      <c r="F92" s="24"/>
    </row>
    <row r="93">
      <c r="A93" s="18" t="s">
        <v>3311</v>
      </c>
      <c r="B93" s="20" t="s">
        <v>3313</v>
      </c>
      <c r="C93" s="22" t="s">
        <v>14</v>
      </c>
      <c r="D93" s="24"/>
      <c r="E93" s="24"/>
      <c r="F93" s="24"/>
    </row>
    <row r="94">
      <c r="A94" s="18" t="s">
        <v>3314</v>
      </c>
      <c r="B94" s="20" t="s">
        <v>3315</v>
      </c>
      <c r="C94" s="22" t="s">
        <v>14</v>
      </c>
      <c r="D94" s="24"/>
      <c r="E94" s="24"/>
      <c r="F94" s="24"/>
    </row>
    <row r="95">
      <c r="A95" s="18" t="s">
        <v>3316</v>
      </c>
      <c r="B95" s="20" t="s">
        <v>3317</v>
      </c>
      <c r="C95" s="22" t="s">
        <v>14</v>
      </c>
      <c r="D95" s="24"/>
      <c r="E95" s="24"/>
      <c r="F95" s="24"/>
    </row>
    <row r="96">
      <c r="A96" s="18" t="s">
        <v>3318</v>
      </c>
      <c r="B96" s="20" t="s">
        <v>3319</v>
      </c>
      <c r="C96" s="22" t="s">
        <v>14</v>
      </c>
      <c r="D96" s="24"/>
      <c r="E96" s="24"/>
      <c r="F96" s="24"/>
    </row>
    <row r="97">
      <c r="A97" s="18" t="s">
        <v>3320</v>
      </c>
      <c r="B97" s="20" t="s">
        <v>3321</v>
      </c>
      <c r="C97" s="22" t="s">
        <v>14</v>
      </c>
      <c r="D97" s="24"/>
      <c r="E97" s="24"/>
      <c r="F97" s="24"/>
    </row>
    <row r="98">
      <c r="A98" s="18" t="s">
        <v>3323</v>
      </c>
      <c r="B98" s="20" t="s">
        <v>3325</v>
      </c>
      <c r="C98" s="22" t="s">
        <v>14</v>
      </c>
      <c r="D98" s="24"/>
      <c r="E98" s="24"/>
      <c r="F98" s="24"/>
    </row>
    <row r="99">
      <c r="A99" s="18" t="s">
        <v>3326</v>
      </c>
      <c r="B99" s="20" t="s">
        <v>3327</v>
      </c>
      <c r="C99" s="22" t="s">
        <v>14</v>
      </c>
      <c r="D99" s="24"/>
      <c r="E99" s="24"/>
      <c r="F99" s="24"/>
    </row>
    <row r="100">
      <c r="A100" s="18" t="s">
        <v>3328</v>
      </c>
      <c r="B100" s="20" t="s">
        <v>3329</v>
      </c>
      <c r="C100" s="22" t="s">
        <v>14</v>
      </c>
      <c r="D100" s="24"/>
      <c r="E100" s="24"/>
      <c r="F100" s="24"/>
    </row>
    <row r="101">
      <c r="A101" s="18" t="s">
        <v>3330</v>
      </c>
      <c r="B101" s="20" t="s">
        <v>3331</v>
      </c>
      <c r="C101" s="22" t="s">
        <v>14</v>
      </c>
      <c r="D101" s="24"/>
      <c r="E101" s="24"/>
      <c r="F101" s="24"/>
    </row>
    <row r="102">
      <c r="A102" s="18" t="s">
        <v>3332</v>
      </c>
      <c r="B102" s="20" t="s">
        <v>3333</v>
      </c>
      <c r="C102" s="22" t="s">
        <v>14</v>
      </c>
      <c r="D102" s="24"/>
      <c r="E102" s="24"/>
      <c r="F102" s="24"/>
    </row>
    <row r="103">
      <c r="A103" s="18" t="s">
        <v>3336</v>
      </c>
      <c r="B103" s="20" t="s">
        <v>3337</v>
      </c>
      <c r="C103" s="22" t="s">
        <v>14</v>
      </c>
      <c r="D103" s="24"/>
      <c r="E103" s="24"/>
      <c r="F103" s="24"/>
    </row>
    <row r="104">
      <c r="A104" s="18" t="s">
        <v>3338</v>
      </c>
      <c r="B104" s="20" t="s">
        <v>3339</v>
      </c>
      <c r="C104" s="22" t="s">
        <v>14</v>
      </c>
      <c r="D104" s="24"/>
      <c r="E104" s="24"/>
      <c r="F104" s="24"/>
    </row>
    <row r="105">
      <c r="A105" s="18" t="s">
        <v>3340</v>
      </c>
      <c r="B105" s="20" t="s">
        <v>3341</v>
      </c>
      <c r="C105" s="22" t="s">
        <v>14</v>
      </c>
      <c r="D105" s="24"/>
      <c r="E105" s="24"/>
      <c r="F105" s="24"/>
    </row>
    <row r="106">
      <c r="A106" s="18" t="s">
        <v>3342</v>
      </c>
      <c r="B106" s="20" t="s">
        <v>3343</v>
      </c>
      <c r="C106" s="22" t="s">
        <v>14</v>
      </c>
      <c r="D106" s="24"/>
      <c r="E106" s="24"/>
      <c r="F106" s="24"/>
    </row>
    <row r="107">
      <c r="A107" s="18" t="s">
        <v>3344</v>
      </c>
      <c r="B107" s="20" t="s">
        <v>3345</v>
      </c>
      <c r="C107" s="22" t="s">
        <v>14</v>
      </c>
      <c r="D107" s="24"/>
      <c r="E107" s="24"/>
      <c r="F107" s="24"/>
    </row>
    <row r="108">
      <c r="A108" s="18" t="s">
        <v>3346</v>
      </c>
      <c r="B108" s="20" t="s">
        <v>3347</v>
      </c>
      <c r="C108" s="22" t="s">
        <v>14</v>
      </c>
      <c r="D108" s="24"/>
      <c r="E108" s="24"/>
      <c r="F108" s="24"/>
    </row>
    <row r="109">
      <c r="A109" s="18" t="s">
        <v>3348</v>
      </c>
      <c r="B109" s="20" t="s">
        <v>3349</v>
      </c>
      <c r="C109" s="22" t="s">
        <v>14</v>
      </c>
      <c r="D109" s="24"/>
      <c r="E109" s="24"/>
      <c r="F109" s="24"/>
    </row>
    <row r="110">
      <c r="A110" s="18" t="s">
        <v>3350</v>
      </c>
      <c r="B110" s="20" t="s">
        <v>3351</v>
      </c>
      <c r="C110" s="22" t="s">
        <v>14</v>
      </c>
      <c r="D110" s="24"/>
      <c r="E110" s="24"/>
      <c r="F110" s="24"/>
    </row>
    <row r="111">
      <c r="A111" s="18" t="s">
        <v>3352</v>
      </c>
      <c r="B111" s="20" t="s">
        <v>3353</v>
      </c>
      <c r="C111" s="22" t="s">
        <v>14</v>
      </c>
      <c r="D111" s="24"/>
      <c r="E111" s="24"/>
      <c r="F111" s="24"/>
    </row>
    <row r="112">
      <c r="A112" s="18" t="s">
        <v>3356</v>
      </c>
      <c r="B112" s="20" t="s">
        <v>3357</v>
      </c>
      <c r="C112" s="22" t="s">
        <v>14</v>
      </c>
      <c r="D112" s="24"/>
      <c r="E112" s="24"/>
      <c r="F112" s="24"/>
    </row>
    <row r="113">
      <c r="A113" s="18" t="s">
        <v>3358</v>
      </c>
      <c r="B113" s="20" t="s">
        <v>3359</v>
      </c>
      <c r="C113" s="22" t="s">
        <v>14</v>
      </c>
      <c r="D113" s="24"/>
      <c r="E113" s="24"/>
      <c r="F113" s="24"/>
    </row>
    <row r="114">
      <c r="A114" s="18" t="s">
        <v>3360</v>
      </c>
      <c r="B114" s="20" t="s">
        <v>3361</v>
      </c>
      <c r="C114" s="22" t="s">
        <v>14</v>
      </c>
      <c r="D114" s="24"/>
      <c r="E114" s="24"/>
      <c r="F114" s="24"/>
    </row>
    <row r="115">
      <c r="A115" s="18" t="s">
        <v>3362</v>
      </c>
      <c r="B115" s="20" t="s">
        <v>3363</v>
      </c>
      <c r="C115" s="22" t="s">
        <v>14</v>
      </c>
      <c r="D115" s="24"/>
      <c r="E115" s="24"/>
      <c r="F115" s="24"/>
    </row>
    <row r="116">
      <c r="A116" s="18" t="s">
        <v>3364</v>
      </c>
      <c r="B116" s="20" t="s">
        <v>3365</v>
      </c>
      <c r="C116" s="22" t="s">
        <v>14</v>
      </c>
      <c r="D116" s="24"/>
      <c r="E116" s="24"/>
      <c r="F116" s="24"/>
    </row>
    <row r="117">
      <c r="A117" s="18" t="s">
        <v>3366</v>
      </c>
      <c r="B117" s="20" t="s">
        <v>3367</v>
      </c>
      <c r="C117" s="22" t="s">
        <v>14</v>
      </c>
      <c r="D117" s="24"/>
      <c r="E117" s="24"/>
      <c r="F117" s="24"/>
    </row>
    <row r="118">
      <c r="A118" s="18" t="s">
        <v>3368</v>
      </c>
      <c r="B118" s="20" t="s">
        <v>3369</v>
      </c>
      <c r="C118" s="22" t="s">
        <v>14</v>
      </c>
      <c r="D118" s="24"/>
      <c r="E118" s="24"/>
      <c r="F118" s="24"/>
    </row>
    <row r="119">
      <c r="A119" s="18" t="s">
        <v>3370</v>
      </c>
      <c r="B119" s="20" t="s">
        <v>3371</v>
      </c>
      <c r="C119" s="22" t="s">
        <v>14</v>
      </c>
      <c r="D119" s="24"/>
      <c r="E119" s="24"/>
      <c r="F119" s="24"/>
    </row>
    <row r="120">
      <c r="A120" s="18" t="s">
        <v>3372</v>
      </c>
      <c r="B120" s="20" t="s">
        <v>3373</v>
      </c>
      <c r="C120" s="22" t="s">
        <v>14</v>
      </c>
      <c r="D120" s="24"/>
      <c r="E120" s="24"/>
      <c r="F120" s="24"/>
    </row>
    <row r="121">
      <c r="A121" s="18" t="s">
        <v>3374</v>
      </c>
      <c r="B121" s="20" t="s">
        <v>3375</v>
      </c>
      <c r="C121" s="22" t="s">
        <v>14</v>
      </c>
      <c r="D121" s="24"/>
      <c r="E121" s="24"/>
      <c r="F121" s="24"/>
    </row>
    <row r="122">
      <c r="A122" s="18" t="s">
        <v>3376</v>
      </c>
      <c r="B122" s="20" t="s">
        <v>3377</v>
      </c>
      <c r="C122" s="22" t="s">
        <v>14</v>
      </c>
      <c r="D122" s="24"/>
      <c r="E122" s="24"/>
      <c r="F122" s="24"/>
    </row>
    <row r="123">
      <c r="A123" s="18" t="s">
        <v>3381</v>
      </c>
      <c r="B123" s="20" t="s">
        <v>3383</v>
      </c>
      <c r="C123" s="22" t="s">
        <v>14</v>
      </c>
      <c r="D123" s="24"/>
      <c r="E123" s="24"/>
      <c r="F123" s="24"/>
    </row>
    <row r="124">
      <c r="A124" s="18" t="s">
        <v>3384</v>
      </c>
      <c r="B124" s="20" t="s">
        <v>3385</v>
      </c>
      <c r="C124" s="22" t="s">
        <v>14</v>
      </c>
      <c r="D124" s="24"/>
      <c r="E124" s="24"/>
      <c r="F124" s="24"/>
    </row>
    <row r="125">
      <c r="A125" s="18" t="s">
        <v>3386</v>
      </c>
      <c r="B125" s="20" t="s">
        <v>3387</v>
      </c>
      <c r="C125" s="22" t="s">
        <v>14</v>
      </c>
      <c r="D125" s="24"/>
      <c r="E125" s="24"/>
      <c r="F125" s="24"/>
    </row>
    <row r="126">
      <c r="A126" s="18" t="s">
        <v>3388</v>
      </c>
      <c r="B126" s="20" t="s">
        <v>3389</v>
      </c>
      <c r="C126" s="22" t="s">
        <v>14</v>
      </c>
      <c r="D126" s="24"/>
      <c r="E126" s="24"/>
      <c r="F126" s="24"/>
    </row>
    <row r="127">
      <c r="A127" s="18" t="s">
        <v>3390</v>
      </c>
      <c r="B127" s="20" t="s">
        <v>3391</v>
      </c>
      <c r="C127" s="22" t="s">
        <v>14</v>
      </c>
      <c r="D127" s="24"/>
      <c r="E127" s="24"/>
      <c r="F127" s="24"/>
    </row>
    <row r="128">
      <c r="A128" s="18" t="s">
        <v>3392</v>
      </c>
      <c r="B128" s="20" t="s">
        <v>3393</v>
      </c>
      <c r="C128" s="22" t="s">
        <v>14</v>
      </c>
      <c r="D128" s="24"/>
      <c r="E128" s="24"/>
      <c r="F128" s="24"/>
    </row>
    <row r="129">
      <c r="A129" s="18" t="s">
        <v>3394</v>
      </c>
      <c r="B129" s="20" t="s">
        <v>3395</v>
      </c>
      <c r="C129" s="22" t="s">
        <v>14</v>
      </c>
      <c r="D129" s="24"/>
      <c r="E129" s="24"/>
      <c r="F129" s="24"/>
    </row>
    <row r="130">
      <c r="A130" s="18" t="s">
        <v>3398</v>
      </c>
      <c r="B130" s="20" t="s">
        <v>3399</v>
      </c>
      <c r="C130" s="22" t="s">
        <v>14</v>
      </c>
      <c r="D130" s="24"/>
      <c r="E130" s="24"/>
      <c r="F130" s="24"/>
    </row>
    <row r="131">
      <c r="A131" s="18" t="s">
        <v>3402</v>
      </c>
      <c r="B131" s="20" t="s">
        <v>3403</v>
      </c>
      <c r="C131" s="22" t="s">
        <v>14</v>
      </c>
      <c r="D131" s="24"/>
      <c r="E131" s="24"/>
      <c r="F131" s="24"/>
    </row>
    <row r="132">
      <c r="A132" s="18" t="s">
        <v>3404</v>
      </c>
      <c r="B132" s="20" t="s">
        <v>3405</v>
      </c>
      <c r="C132" s="22" t="s">
        <v>14</v>
      </c>
      <c r="D132" s="24"/>
      <c r="E132" s="24"/>
      <c r="F132" s="24"/>
    </row>
    <row r="133">
      <c r="A133" s="18" t="s">
        <v>3406</v>
      </c>
      <c r="B133" s="20" t="s">
        <v>3407</v>
      </c>
      <c r="C133" s="22" t="s">
        <v>14</v>
      </c>
      <c r="D133" s="24"/>
      <c r="E133" s="24"/>
      <c r="F133" s="24"/>
    </row>
    <row r="134">
      <c r="A134" s="18" t="s">
        <v>3410</v>
      </c>
      <c r="B134" s="20" t="s">
        <v>3411</v>
      </c>
      <c r="C134" s="22" t="s">
        <v>14</v>
      </c>
      <c r="D134" s="24"/>
      <c r="E134" s="24"/>
      <c r="F134" s="24"/>
    </row>
    <row r="135">
      <c r="A135" s="18" t="s">
        <v>3412</v>
      </c>
      <c r="B135" s="20" t="s">
        <v>3413</v>
      </c>
      <c r="C135" s="22" t="s">
        <v>14</v>
      </c>
      <c r="D135" s="24"/>
      <c r="E135" s="24"/>
      <c r="F135" s="24"/>
    </row>
    <row r="136">
      <c r="A136" s="18" t="s">
        <v>3414</v>
      </c>
      <c r="B136" s="20" t="s">
        <v>3415</v>
      </c>
      <c r="C136" s="22" t="s">
        <v>14</v>
      </c>
      <c r="D136" s="24"/>
      <c r="E136" s="24"/>
      <c r="F136" s="24"/>
    </row>
    <row r="137">
      <c r="A137" s="18" t="s">
        <v>3416</v>
      </c>
      <c r="B137" s="20" t="s">
        <v>3417</v>
      </c>
      <c r="C137" s="22" t="s">
        <v>14</v>
      </c>
      <c r="D137" s="24"/>
      <c r="E137" s="24"/>
      <c r="F137" s="24"/>
    </row>
    <row r="138">
      <c r="A138" s="18" t="s">
        <v>3418</v>
      </c>
      <c r="B138" s="20" t="s">
        <v>3419</v>
      </c>
      <c r="C138" s="22" t="s">
        <v>14</v>
      </c>
      <c r="D138" s="24"/>
      <c r="E138" s="24"/>
      <c r="F138" s="24"/>
    </row>
    <row r="139">
      <c r="A139" s="18" t="s">
        <v>3422</v>
      </c>
      <c r="B139" s="20" t="s">
        <v>3423</v>
      </c>
      <c r="C139" s="22" t="s">
        <v>14</v>
      </c>
      <c r="D139" s="24"/>
      <c r="E139" s="24"/>
      <c r="F139" s="24"/>
    </row>
    <row r="140">
      <c r="A140" s="18" t="s">
        <v>3424</v>
      </c>
      <c r="B140" s="20" t="s">
        <v>3425</v>
      </c>
      <c r="C140" s="22" t="s">
        <v>14</v>
      </c>
      <c r="D140" s="24"/>
      <c r="E140" s="24"/>
      <c r="F140" s="24"/>
    </row>
    <row r="141">
      <c r="A141" s="18" t="s">
        <v>3426</v>
      </c>
      <c r="B141" s="20" t="s">
        <v>3427</v>
      </c>
      <c r="C141" s="22" t="s">
        <v>14</v>
      </c>
      <c r="D141" s="24"/>
      <c r="E141" s="24"/>
      <c r="F141" s="24"/>
    </row>
    <row r="142">
      <c r="A142" s="18" t="s">
        <v>3428</v>
      </c>
      <c r="B142" s="20" t="s">
        <v>3429</v>
      </c>
      <c r="C142" s="22" t="s">
        <v>14</v>
      </c>
      <c r="D142" s="24"/>
      <c r="E142" s="24"/>
      <c r="F142" s="24"/>
    </row>
    <row r="143">
      <c r="A143" s="18" t="s">
        <v>3430</v>
      </c>
      <c r="B143" s="20" t="s">
        <v>3433</v>
      </c>
      <c r="C143" s="22" t="s">
        <v>14</v>
      </c>
      <c r="D143" s="24"/>
      <c r="E143" s="24"/>
      <c r="F143" s="24"/>
    </row>
    <row r="144">
      <c r="A144" s="18" t="s">
        <v>3434</v>
      </c>
      <c r="B144" s="20" t="s">
        <v>3435</v>
      </c>
      <c r="C144" s="22" t="s">
        <v>14</v>
      </c>
      <c r="D144" s="24"/>
      <c r="E144" s="24"/>
      <c r="F144" s="24"/>
    </row>
    <row r="145">
      <c r="A145" s="18" t="s">
        <v>3436</v>
      </c>
      <c r="B145" s="20" t="s">
        <v>3437</v>
      </c>
      <c r="C145" s="22" t="s">
        <v>14</v>
      </c>
      <c r="D145" s="24"/>
      <c r="E145" s="24"/>
      <c r="F145" s="24"/>
    </row>
    <row r="146">
      <c r="A146" s="18" t="s">
        <v>3439</v>
      </c>
      <c r="B146" s="20" t="s">
        <v>3441</v>
      </c>
      <c r="C146" s="22" t="s">
        <v>14</v>
      </c>
      <c r="D146" s="24"/>
      <c r="E146" s="24"/>
      <c r="F146" s="24"/>
    </row>
    <row r="147">
      <c r="A147" s="18" t="s">
        <v>3444</v>
      </c>
      <c r="B147" s="20" t="s">
        <v>3445</v>
      </c>
      <c r="C147" s="22" t="s">
        <v>14</v>
      </c>
      <c r="D147" s="24"/>
      <c r="E147" s="24"/>
      <c r="F147" s="24"/>
    </row>
    <row r="148">
      <c r="A148" s="18" t="s">
        <v>3446</v>
      </c>
      <c r="B148" s="20" t="s">
        <v>3447</v>
      </c>
      <c r="C148" s="22" t="s">
        <v>14</v>
      </c>
      <c r="D148" s="24"/>
      <c r="E148" s="24"/>
      <c r="F148" s="24"/>
    </row>
    <row r="149">
      <c r="A149" s="18" t="s">
        <v>3448</v>
      </c>
      <c r="B149" s="20" t="s">
        <v>3449</v>
      </c>
      <c r="C149" s="22" t="s">
        <v>14</v>
      </c>
      <c r="D149" s="24"/>
      <c r="E149" s="24"/>
      <c r="F149" s="24"/>
    </row>
    <row r="150">
      <c r="A150" s="18" t="s">
        <v>3450</v>
      </c>
      <c r="B150" s="20" t="s">
        <v>3453</v>
      </c>
      <c r="C150" s="22" t="s">
        <v>14</v>
      </c>
      <c r="D150" s="24"/>
      <c r="E150" s="24"/>
      <c r="F150" s="24"/>
    </row>
    <row r="151">
      <c r="A151" s="18" t="s">
        <v>3454</v>
      </c>
      <c r="B151" s="20" t="s">
        <v>3456</v>
      </c>
      <c r="C151" s="22" t="s">
        <v>14</v>
      </c>
      <c r="D151" s="24"/>
      <c r="E151" s="24"/>
      <c r="F151" s="24"/>
    </row>
    <row r="152">
      <c r="A152" s="18" t="s">
        <v>3458</v>
      </c>
      <c r="B152" s="20" t="s">
        <v>3459</v>
      </c>
      <c r="C152" s="22" t="s">
        <v>14</v>
      </c>
      <c r="D152" s="24"/>
      <c r="E152" s="24"/>
      <c r="F152" s="24"/>
    </row>
    <row r="153">
      <c r="A153" s="18" t="s">
        <v>3460</v>
      </c>
      <c r="B153" s="20" t="s">
        <v>3461</v>
      </c>
      <c r="C153" s="22" t="s">
        <v>14</v>
      </c>
      <c r="D153" s="24"/>
      <c r="E153" s="24"/>
      <c r="F153" s="24"/>
    </row>
    <row r="154">
      <c r="A154" s="18" t="s">
        <v>3464</v>
      </c>
      <c r="B154" s="20" t="s">
        <v>3465</v>
      </c>
      <c r="C154" s="22" t="s">
        <v>14</v>
      </c>
      <c r="D154" s="24"/>
      <c r="E154" s="24"/>
      <c r="F154" s="24"/>
    </row>
    <row r="155">
      <c r="A155" s="18" t="s">
        <v>3466</v>
      </c>
      <c r="B155" s="20" t="s">
        <v>3467</v>
      </c>
      <c r="C155" s="22" t="s">
        <v>14</v>
      </c>
      <c r="D155" s="24"/>
      <c r="E155" s="24"/>
      <c r="F155" s="24"/>
    </row>
    <row r="156">
      <c r="A156" s="18" t="s">
        <v>3468</v>
      </c>
      <c r="B156" s="20" t="s">
        <v>3469</v>
      </c>
      <c r="C156" s="22" t="s">
        <v>14</v>
      </c>
      <c r="D156" s="24"/>
      <c r="E156" s="24"/>
      <c r="F156" s="24"/>
    </row>
    <row r="157">
      <c r="A157" s="18" t="s">
        <v>3470</v>
      </c>
      <c r="B157" s="20" t="s">
        <v>3472</v>
      </c>
      <c r="C157" s="22" t="s">
        <v>14</v>
      </c>
      <c r="D157" s="24"/>
      <c r="E157" s="24"/>
      <c r="F157" s="24"/>
    </row>
    <row r="158">
      <c r="A158" s="18" t="s">
        <v>3476</v>
      </c>
      <c r="B158" s="20" t="s">
        <v>3477</v>
      </c>
      <c r="C158" s="22" t="s">
        <v>14</v>
      </c>
      <c r="D158" s="24"/>
      <c r="E158" s="24"/>
      <c r="F158" s="24"/>
    </row>
    <row r="159">
      <c r="A159" s="18" t="s">
        <v>3478</v>
      </c>
      <c r="B159" s="20" t="s">
        <v>3479</v>
      </c>
      <c r="C159" s="22" t="s">
        <v>14</v>
      </c>
      <c r="D159" s="24"/>
      <c r="E159" s="24"/>
      <c r="F159" s="24"/>
    </row>
    <row r="160">
      <c r="A160" s="18" t="s">
        <v>3480</v>
      </c>
      <c r="B160" s="20" t="s">
        <v>3481</v>
      </c>
      <c r="C160" s="22" t="s">
        <v>14</v>
      </c>
      <c r="D160" s="24"/>
      <c r="E160" s="24"/>
      <c r="F160" s="24"/>
    </row>
    <row r="161">
      <c r="A161" s="18" t="s">
        <v>3482</v>
      </c>
      <c r="B161" s="20" t="s">
        <v>3483</v>
      </c>
      <c r="C161" s="22" t="s">
        <v>14</v>
      </c>
      <c r="D161" s="24"/>
      <c r="E161" s="24"/>
      <c r="F161" s="24"/>
    </row>
    <row r="162">
      <c r="A162" s="18" t="s">
        <v>3486</v>
      </c>
      <c r="B162" s="20" t="s">
        <v>3487</v>
      </c>
      <c r="C162" s="22" t="s">
        <v>14</v>
      </c>
      <c r="D162" s="24"/>
      <c r="E162" s="24"/>
      <c r="F162" s="24"/>
    </row>
    <row r="163">
      <c r="A163" s="18" t="s">
        <v>3488</v>
      </c>
      <c r="B163" s="20" t="s">
        <v>3489</v>
      </c>
      <c r="C163" s="22" t="s">
        <v>14</v>
      </c>
      <c r="D163" s="24"/>
      <c r="E163" s="24"/>
      <c r="F163" s="24"/>
    </row>
    <row r="164">
      <c r="A164" s="18" t="s">
        <v>3490</v>
      </c>
      <c r="B164" s="20" t="s">
        <v>3491</v>
      </c>
      <c r="C164" s="22" t="s">
        <v>14</v>
      </c>
      <c r="D164" s="24"/>
      <c r="E164" s="24"/>
      <c r="F164" s="24"/>
    </row>
    <row r="165">
      <c r="A165" s="18" t="s">
        <v>3496</v>
      </c>
      <c r="B165" s="20" t="s">
        <v>3497</v>
      </c>
      <c r="C165" s="22" t="s">
        <v>14</v>
      </c>
      <c r="D165" s="24"/>
      <c r="E165" s="24"/>
      <c r="F165" s="24"/>
    </row>
    <row r="166">
      <c r="A166" s="18" t="s">
        <v>3498</v>
      </c>
      <c r="B166" s="20" t="s">
        <v>3499</v>
      </c>
      <c r="C166" s="22" t="s">
        <v>14</v>
      </c>
      <c r="D166" s="24"/>
      <c r="E166" s="24"/>
      <c r="F166" s="24"/>
    </row>
    <row r="167">
      <c r="A167" s="18" t="s">
        <v>3502</v>
      </c>
      <c r="B167" s="20" t="s">
        <v>3503</v>
      </c>
      <c r="C167" s="22" t="s">
        <v>14</v>
      </c>
      <c r="D167" s="24"/>
      <c r="E167" s="24"/>
      <c r="F167" s="24"/>
    </row>
    <row r="168">
      <c r="A168" s="18" t="s">
        <v>3504</v>
      </c>
      <c r="B168" s="20" t="s">
        <v>3505</v>
      </c>
      <c r="C168" s="22" t="s">
        <v>14</v>
      </c>
      <c r="D168" s="24"/>
      <c r="E168" s="24"/>
      <c r="F168" s="24"/>
    </row>
    <row r="169">
      <c r="A169" s="18" t="s">
        <v>3506</v>
      </c>
      <c r="B169" s="20" t="s">
        <v>3507</v>
      </c>
      <c r="C169" s="22" t="s">
        <v>14</v>
      </c>
      <c r="D169" s="24"/>
      <c r="E169" s="24"/>
      <c r="F169" s="24"/>
    </row>
    <row r="170">
      <c r="A170" s="18" t="s">
        <v>3508</v>
      </c>
      <c r="B170" s="20" t="s">
        <v>3509</v>
      </c>
      <c r="C170" s="22" t="s">
        <v>14</v>
      </c>
      <c r="D170" s="24"/>
      <c r="E170" s="24"/>
      <c r="F170" s="24"/>
    </row>
    <row r="171">
      <c r="A171" s="18" t="s">
        <v>3510</v>
      </c>
      <c r="B171" s="20" t="s">
        <v>3511</v>
      </c>
      <c r="C171" s="22" t="s">
        <v>14</v>
      </c>
      <c r="D171" s="24"/>
      <c r="E171" s="24"/>
      <c r="F171" s="24"/>
    </row>
    <row r="172">
      <c r="A172" s="18" t="s">
        <v>3514</v>
      </c>
      <c r="B172" s="20" t="s">
        <v>3515</v>
      </c>
      <c r="C172" s="22" t="s">
        <v>14</v>
      </c>
      <c r="D172" s="24"/>
      <c r="E172" s="24"/>
      <c r="F172" s="24"/>
    </row>
    <row r="173">
      <c r="A173" s="18" t="s">
        <v>3516</v>
      </c>
      <c r="B173" s="20" t="s">
        <v>3517</v>
      </c>
      <c r="C173" s="22" t="s">
        <v>14</v>
      </c>
      <c r="D173" s="24"/>
      <c r="E173" s="24"/>
      <c r="F173" s="24"/>
    </row>
    <row r="174">
      <c r="A174" s="18" t="s">
        <v>3518</v>
      </c>
      <c r="B174" s="20" t="s">
        <v>3520</v>
      </c>
      <c r="C174" s="22" t="s">
        <v>14</v>
      </c>
      <c r="D174" s="24"/>
      <c r="E174" s="24"/>
      <c r="F174" s="24"/>
    </row>
    <row r="175">
      <c r="A175" s="18" t="s">
        <v>3522</v>
      </c>
      <c r="B175" s="20" t="s">
        <v>3523</v>
      </c>
      <c r="C175" s="22" t="s">
        <v>14</v>
      </c>
      <c r="D175" s="24"/>
      <c r="E175" s="24"/>
      <c r="F175" s="24"/>
    </row>
    <row r="176">
      <c r="A176" s="18" t="s">
        <v>3524</v>
      </c>
      <c r="B176" s="20" t="s">
        <v>3525</v>
      </c>
      <c r="C176" s="22" t="s">
        <v>14</v>
      </c>
      <c r="D176" s="24"/>
      <c r="E176" s="24"/>
      <c r="F176" s="24"/>
    </row>
    <row r="177">
      <c r="A177" s="18" t="s">
        <v>3526</v>
      </c>
      <c r="B177" s="20" t="s">
        <v>3527</v>
      </c>
      <c r="C177" s="22" t="s">
        <v>14</v>
      </c>
      <c r="D177" s="24"/>
      <c r="E177" s="24"/>
      <c r="F177" s="24"/>
    </row>
    <row r="178">
      <c r="A178" s="18" t="s">
        <v>3528</v>
      </c>
      <c r="B178" s="20" t="s">
        <v>3529</v>
      </c>
      <c r="C178" s="22" t="s">
        <v>14</v>
      </c>
      <c r="D178" s="24"/>
      <c r="E178" s="24"/>
      <c r="F178" s="24"/>
    </row>
    <row r="179">
      <c r="A179" s="18" t="s">
        <v>3530</v>
      </c>
      <c r="B179" s="20" t="s">
        <v>3531</v>
      </c>
      <c r="C179" s="22" t="s">
        <v>14</v>
      </c>
      <c r="D179" s="24"/>
      <c r="E179" s="24"/>
      <c r="F179" s="24"/>
    </row>
    <row r="180">
      <c r="A180" s="18" t="s">
        <v>3532</v>
      </c>
      <c r="B180" s="20" t="s">
        <v>3533</v>
      </c>
      <c r="C180" s="22" t="s">
        <v>14</v>
      </c>
      <c r="D180" s="24"/>
      <c r="E180" s="24"/>
      <c r="F180" s="24"/>
    </row>
    <row r="181">
      <c r="A181" s="18" t="s">
        <v>3534</v>
      </c>
      <c r="B181" s="20" t="s">
        <v>3535</v>
      </c>
      <c r="C181" s="22" t="s">
        <v>14</v>
      </c>
      <c r="D181" s="24"/>
      <c r="E181" s="24"/>
      <c r="F181" s="24"/>
    </row>
    <row r="182">
      <c r="A182" s="18" t="s">
        <v>3536</v>
      </c>
      <c r="B182" s="20" t="s">
        <v>3537</v>
      </c>
      <c r="C182" s="22" t="s">
        <v>14</v>
      </c>
      <c r="D182" s="24"/>
      <c r="E182" s="24"/>
      <c r="F182" s="24"/>
    </row>
    <row r="183">
      <c r="A183" s="18" t="s">
        <v>3538</v>
      </c>
      <c r="B183" s="20" t="s">
        <v>3539</v>
      </c>
      <c r="C183" s="22" t="s">
        <v>14</v>
      </c>
      <c r="D183" s="24"/>
      <c r="E183" s="24"/>
      <c r="F183" s="24"/>
    </row>
    <row r="184">
      <c r="A184" s="18" t="s">
        <v>3540</v>
      </c>
      <c r="B184" s="20" t="s">
        <v>3541</v>
      </c>
      <c r="C184" s="22" t="s">
        <v>14</v>
      </c>
      <c r="D184" s="24"/>
      <c r="E184" s="24"/>
      <c r="F184" s="24"/>
    </row>
    <row r="185">
      <c r="A185" s="18" t="s">
        <v>3544</v>
      </c>
      <c r="B185" s="20" t="s">
        <v>3545</v>
      </c>
      <c r="C185" s="22" t="s">
        <v>14</v>
      </c>
      <c r="D185" s="24"/>
      <c r="E185" s="24"/>
      <c r="F185" s="24"/>
    </row>
    <row r="186">
      <c r="A186" s="18" t="s">
        <v>3546</v>
      </c>
      <c r="B186" s="20" t="s">
        <v>3547</v>
      </c>
      <c r="C186" s="22" t="s">
        <v>14</v>
      </c>
      <c r="D186" s="24"/>
      <c r="E186" s="24"/>
      <c r="F186" s="24"/>
    </row>
    <row r="187">
      <c r="A187" s="18" t="s">
        <v>3549</v>
      </c>
      <c r="B187" s="20" t="s">
        <v>3551</v>
      </c>
      <c r="C187" s="22" t="s">
        <v>14</v>
      </c>
      <c r="D187" s="24"/>
      <c r="E187" s="24"/>
      <c r="F187" s="24"/>
    </row>
    <row r="188">
      <c r="A188" s="18" t="s">
        <v>3552</v>
      </c>
      <c r="B188" s="20" t="s">
        <v>3553</v>
      </c>
      <c r="C188" s="22" t="s">
        <v>14</v>
      </c>
      <c r="D188" s="24"/>
      <c r="E188" s="24"/>
      <c r="F188" s="24"/>
    </row>
    <row r="189">
      <c r="A189" s="18" t="s">
        <v>3556</v>
      </c>
      <c r="B189" s="20" t="s">
        <v>3557</v>
      </c>
      <c r="C189" s="22" t="s">
        <v>14</v>
      </c>
      <c r="D189" s="24"/>
      <c r="E189" s="24"/>
      <c r="F189" s="24"/>
    </row>
    <row r="190">
      <c r="A190" s="18" t="s">
        <v>3558</v>
      </c>
      <c r="B190" s="20" t="s">
        <v>3559</v>
      </c>
      <c r="C190" s="22" t="s">
        <v>14</v>
      </c>
      <c r="D190" s="24"/>
      <c r="E190" s="24"/>
      <c r="F190" s="24"/>
    </row>
    <row r="191">
      <c r="A191" s="18" t="s">
        <v>3560</v>
      </c>
      <c r="B191" s="20" t="s">
        <v>3561</v>
      </c>
      <c r="C191" s="22" t="s">
        <v>14</v>
      </c>
      <c r="D191" s="24"/>
      <c r="E191" s="24"/>
      <c r="F191" s="24"/>
    </row>
    <row r="192">
      <c r="A192" s="18" t="s">
        <v>3562</v>
      </c>
      <c r="B192" s="20" t="s">
        <v>3563</v>
      </c>
      <c r="C192" s="22" t="s">
        <v>14</v>
      </c>
      <c r="D192" s="24"/>
      <c r="E192" s="24"/>
      <c r="F192" s="24"/>
    </row>
    <row r="193">
      <c r="A193" s="18" t="s">
        <v>3564</v>
      </c>
      <c r="B193" s="20" t="s">
        <v>3565</v>
      </c>
      <c r="C193" s="22" t="s">
        <v>14</v>
      </c>
      <c r="D193" s="24"/>
      <c r="E193" s="24"/>
      <c r="F193" s="24"/>
    </row>
    <row r="194">
      <c r="A194" s="18" t="s">
        <v>3569</v>
      </c>
      <c r="B194" s="20" t="s">
        <v>3571</v>
      </c>
      <c r="C194" s="22" t="s">
        <v>14</v>
      </c>
      <c r="D194" s="24"/>
      <c r="E194" s="24"/>
      <c r="F194" s="24"/>
    </row>
    <row r="195">
      <c r="A195" s="18" t="s">
        <v>3572</v>
      </c>
      <c r="B195" s="20" t="s">
        <v>3573</v>
      </c>
      <c r="C195" s="22" t="s">
        <v>14</v>
      </c>
      <c r="D195" s="24"/>
      <c r="E195" s="24"/>
      <c r="F195" s="24"/>
    </row>
    <row r="196">
      <c r="A196" s="18" t="s">
        <v>3574</v>
      </c>
      <c r="B196" s="20" t="s">
        <v>3575</v>
      </c>
      <c r="C196" s="22" t="s">
        <v>14</v>
      </c>
      <c r="D196" s="24"/>
      <c r="E196" s="24"/>
      <c r="F196" s="24"/>
    </row>
    <row r="197">
      <c r="A197" s="18" t="s">
        <v>3576</v>
      </c>
      <c r="B197" s="20" t="s">
        <v>3577</v>
      </c>
      <c r="C197" s="22" t="s">
        <v>14</v>
      </c>
      <c r="D197" s="24"/>
      <c r="E197" s="24"/>
      <c r="F197" s="24"/>
    </row>
    <row r="198">
      <c r="A198" s="18" t="s">
        <v>3579</v>
      </c>
      <c r="B198" s="20" t="s">
        <v>3581</v>
      </c>
      <c r="C198" s="22" t="s">
        <v>14</v>
      </c>
      <c r="D198" s="24"/>
      <c r="E198" s="24"/>
      <c r="F198" s="24"/>
    </row>
    <row r="199">
      <c r="A199" s="18" t="s">
        <v>3582</v>
      </c>
      <c r="B199" s="20" t="s">
        <v>3583</v>
      </c>
      <c r="C199" s="22" t="s">
        <v>14</v>
      </c>
      <c r="D199" s="24"/>
      <c r="E199" s="24"/>
      <c r="F199" s="24"/>
    </row>
    <row r="200">
      <c r="A200" s="18" t="s">
        <v>3584</v>
      </c>
      <c r="B200" s="20" t="s">
        <v>3585</v>
      </c>
      <c r="C200" s="22" t="s">
        <v>14</v>
      </c>
      <c r="D200" s="24"/>
      <c r="E200" s="24"/>
      <c r="F200" s="24"/>
    </row>
    <row r="201">
      <c r="A201" s="18" t="s">
        <v>3586</v>
      </c>
      <c r="B201" s="20" t="s">
        <v>3587</v>
      </c>
      <c r="C201" s="22" t="s">
        <v>14</v>
      </c>
      <c r="D201" s="24"/>
      <c r="E201" s="24"/>
      <c r="F201" s="24"/>
    </row>
    <row r="202">
      <c r="A202" s="18" t="s">
        <v>3590</v>
      </c>
      <c r="B202" s="20" t="s">
        <v>3591</v>
      </c>
      <c r="C202" s="22" t="s">
        <v>14</v>
      </c>
      <c r="D202" s="24"/>
      <c r="E202" s="24"/>
      <c r="F202" s="24"/>
    </row>
    <row r="203">
      <c r="A203" s="18" t="s">
        <v>3592</v>
      </c>
      <c r="B203" s="20" t="s">
        <v>3593</v>
      </c>
      <c r="C203" s="22" t="s">
        <v>14</v>
      </c>
      <c r="D203" s="24"/>
      <c r="E203" s="24"/>
      <c r="F203" s="24"/>
    </row>
    <row r="204">
      <c r="A204" s="18" t="s">
        <v>3594</v>
      </c>
      <c r="B204" s="20" t="s">
        <v>3595</v>
      </c>
      <c r="C204" s="22" t="s">
        <v>14</v>
      </c>
      <c r="D204" s="24"/>
      <c r="E204" s="24"/>
      <c r="F204" s="24"/>
    </row>
    <row r="205">
      <c r="A205" s="18" t="s">
        <v>3597</v>
      </c>
      <c r="B205" s="20" t="s">
        <v>3600</v>
      </c>
      <c r="C205" s="22" t="s">
        <v>14</v>
      </c>
      <c r="D205" s="24"/>
      <c r="E205" s="24"/>
      <c r="F205" s="24"/>
    </row>
    <row r="206">
      <c r="A206" s="18" t="s">
        <v>3602</v>
      </c>
      <c r="B206" s="20" t="s">
        <v>3603</v>
      </c>
      <c r="C206" s="22" t="s">
        <v>14</v>
      </c>
      <c r="D206" s="24"/>
      <c r="E206" s="24"/>
      <c r="F206" s="24"/>
    </row>
    <row r="207">
      <c r="A207" s="18" t="s">
        <v>3604</v>
      </c>
      <c r="B207" s="20" t="s">
        <v>3605</v>
      </c>
      <c r="C207" s="22" t="s">
        <v>14</v>
      </c>
      <c r="D207" s="24"/>
      <c r="E207" s="24"/>
      <c r="F207" s="24"/>
    </row>
    <row r="208">
      <c r="A208" s="18" t="s">
        <v>3606</v>
      </c>
      <c r="B208" s="20" t="s">
        <v>3607</v>
      </c>
      <c r="C208" s="22" t="s">
        <v>14</v>
      </c>
      <c r="D208" s="24"/>
      <c r="E208" s="24"/>
      <c r="F208" s="24"/>
    </row>
    <row r="209">
      <c r="A209" s="18" t="s">
        <v>3610</v>
      </c>
      <c r="B209" s="20" t="s">
        <v>3611</v>
      </c>
      <c r="C209" s="22" t="s">
        <v>14</v>
      </c>
      <c r="D209" s="24"/>
      <c r="E209" s="24"/>
      <c r="F209" s="24"/>
    </row>
    <row r="210">
      <c r="A210" s="18" t="s">
        <v>3612</v>
      </c>
      <c r="B210" s="20" t="s">
        <v>3613</v>
      </c>
      <c r="C210" s="22" t="s">
        <v>14</v>
      </c>
      <c r="D210" s="24"/>
      <c r="E210" s="24"/>
      <c r="F210" s="24"/>
    </row>
    <row r="211">
      <c r="A211" s="18" t="s">
        <v>3614</v>
      </c>
      <c r="B211" s="20" t="s">
        <v>3615</v>
      </c>
      <c r="C211" s="22" t="s">
        <v>14</v>
      </c>
      <c r="D211" s="24"/>
      <c r="E211" s="24"/>
      <c r="F211" s="24"/>
    </row>
    <row r="212">
      <c r="A212" s="18" t="s">
        <v>3616</v>
      </c>
      <c r="B212" s="20" t="s">
        <v>3617</v>
      </c>
      <c r="C212" s="22" t="s">
        <v>14</v>
      </c>
      <c r="D212" s="24"/>
      <c r="E212" s="24"/>
      <c r="F212" s="24"/>
    </row>
    <row r="213">
      <c r="A213" s="18" t="s">
        <v>3618</v>
      </c>
      <c r="B213" s="20" t="s">
        <v>3619</v>
      </c>
      <c r="C213" s="22" t="s">
        <v>14</v>
      </c>
      <c r="D213" s="24"/>
      <c r="E213" s="24"/>
      <c r="F213" s="24"/>
    </row>
    <row r="214">
      <c r="A214" s="18" t="s">
        <v>3620</v>
      </c>
      <c r="B214" s="20" t="s">
        <v>3621</v>
      </c>
      <c r="C214" s="22" t="s">
        <v>14</v>
      </c>
      <c r="D214" s="24"/>
      <c r="E214" s="24"/>
      <c r="F214" s="24"/>
    </row>
    <row r="215">
      <c r="A215" s="18" t="s">
        <v>3622</v>
      </c>
      <c r="B215" s="20" t="s">
        <v>3623</v>
      </c>
      <c r="C215" s="22" t="s">
        <v>14</v>
      </c>
      <c r="D215" s="24"/>
      <c r="E215" s="24"/>
      <c r="F215" s="24"/>
    </row>
    <row r="216">
      <c r="A216" s="18" t="s">
        <v>3624</v>
      </c>
      <c r="B216" s="20" t="s">
        <v>3626</v>
      </c>
      <c r="C216" s="22" t="s">
        <v>14</v>
      </c>
      <c r="D216" s="24"/>
      <c r="E216" s="24"/>
      <c r="F216" s="24"/>
    </row>
    <row r="217">
      <c r="A217" s="18" t="s">
        <v>3628</v>
      </c>
      <c r="B217" s="20" t="s">
        <v>3629</v>
      </c>
      <c r="C217" s="22" t="s">
        <v>14</v>
      </c>
      <c r="D217" s="24"/>
      <c r="E217" s="24"/>
      <c r="F217" s="24"/>
    </row>
    <row r="218">
      <c r="A218" s="18" t="s">
        <v>3632</v>
      </c>
      <c r="B218" s="20" t="s">
        <v>3633</v>
      </c>
      <c r="C218" s="22" t="s">
        <v>14</v>
      </c>
      <c r="D218" s="24"/>
      <c r="E218" s="24"/>
      <c r="F218" s="24"/>
    </row>
    <row r="219">
      <c r="A219" s="18" t="s">
        <v>3635</v>
      </c>
      <c r="B219" s="20" t="s">
        <v>3638</v>
      </c>
      <c r="C219" s="22" t="s">
        <v>14</v>
      </c>
      <c r="D219" s="24"/>
      <c r="E219" s="24"/>
      <c r="F219" s="24"/>
    </row>
    <row r="220">
      <c r="A220" s="18" t="s">
        <v>3640</v>
      </c>
      <c r="B220" s="20" t="s">
        <v>3641</v>
      </c>
      <c r="C220" s="22" t="s">
        <v>14</v>
      </c>
      <c r="D220" s="24"/>
      <c r="E220" s="24"/>
      <c r="F220" s="24"/>
    </row>
    <row r="221">
      <c r="A221" s="18" t="s">
        <v>3642</v>
      </c>
      <c r="B221" s="20" t="s">
        <v>3643</v>
      </c>
      <c r="C221" s="22" t="s">
        <v>14</v>
      </c>
      <c r="D221" s="24"/>
      <c r="E221" s="24"/>
      <c r="F221" s="24"/>
    </row>
    <row r="222">
      <c r="A222" s="18" t="s">
        <v>3644</v>
      </c>
      <c r="B222" s="20" t="s">
        <v>3645</v>
      </c>
      <c r="C222" s="22" t="s">
        <v>14</v>
      </c>
      <c r="D222" s="24"/>
      <c r="E222" s="24"/>
      <c r="F222" s="24"/>
    </row>
    <row r="223">
      <c r="A223" s="18" t="s">
        <v>3646</v>
      </c>
      <c r="B223" s="20" t="s">
        <v>3647</v>
      </c>
      <c r="C223" s="22" t="s">
        <v>14</v>
      </c>
      <c r="D223" s="24"/>
      <c r="E223" s="24"/>
      <c r="F223" s="24"/>
    </row>
    <row r="224">
      <c r="A224" s="18" t="s">
        <v>3648</v>
      </c>
      <c r="B224" s="20" t="s">
        <v>3649</v>
      </c>
      <c r="C224" s="22" t="s">
        <v>14</v>
      </c>
      <c r="D224" s="24"/>
      <c r="E224" s="24"/>
      <c r="F224" s="24"/>
    </row>
    <row r="225">
      <c r="A225" s="18" t="s">
        <v>3650</v>
      </c>
      <c r="B225" s="20" t="s">
        <v>3651</v>
      </c>
      <c r="C225" s="22" t="s">
        <v>14</v>
      </c>
      <c r="D225" s="24"/>
      <c r="E225" s="24"/>
      <c r="F225" s="24"/>
    </row>
    <row r="226">
      <c r="A226" s="18" t="s">
        <v>3653</v>
      </c>
      <c r="B226" s="20" t="s">
        <v>3655</v>
      </c>
      <c r="C226" s="22" t="s">
        <v>14</v>
      </c>
      <c r="D226" s="24"/>
      <c r="E226" s="24"/>
      <c r="F226" s="24"/>
    </row>
    <row r="227">
      <c r="A227" s="18" t="s">
        <v>3656</v>
      </c>
      <c r="B227" s="20" t="s">
        <v>3657</v>
      </c>
      <c r="C227" s="22" t="s">
        <v>14</v>
      </c>
      <c r="D227" s="24"/>
      <c r="E227" s="24"/>
      <c r="F227" s="24"/>
    </row>
    <row r="228">
      <c r="A228" s="18" t="s">
        <v>3658</v>
      </c>
      <c r="B228" s="20" t="s">
        <v>3659</v>
      </c>
      <c r="C228" s="22" t="s">
        <v>14</v>
      </c>
      <c r="D228" s="24"/>
      <c r="E228" s="24"/>
      <c r="F228" s="24"/>
    </row>
    <row r="229">
      <c r="A229" s="18" t="s">
        <v>3661</v>
      </c>
      <c r="B229" s="20" t="s">
        <v>3663</v>
      </c>
      <c r="C229" s="22" t="s">
        <v>14</v>
      </c>
      <c r="D229" s="24"/>
      <c r="E229" s="24"/>
      <c r="F229" s="24"/>
    </row>
    <row r="230">
      <c r="A230" s="18" t="s">
        <v>3664</v>
      </c>
      <c r="B230" s="20" t="s">
        <v>3665</v>
      </c>
      <c r="C230" s="22" t="s">
        <v>14</v>
      </c>
      <c r="D230" s="24"/>
      <c r="E230" s="24"/>
      <c r="F230" s="24"/>
    </row>
    <row r="231">
      <c r="A231" s="18" t="s">
        <v>3666</v>
      </c>
      <c r="B231" s="20" t="s">
        <v>3667</v>
      </c>
      <c r="C231" s="22" t="s">
        <v>14</v>
      </c>
      <c r="D231" s="24"/>
      <c r="E231" s="24"/>
      <c r="F231" s="24"/>
    </row>
    <row r="232">
      <c r="A232" s="18" t="s">
        <v>3668</v>
      </c>
      <c r="B232" s="20" t="s">
        <v>3669</v>
      </c>
      <c r="C232" s="22" t="s">
        <v>14</v>
      </c>
      <c r="D232" s="24"/>
      <c r="E232" s="24"/>
      <c r="F232" s="24"/>
    </row>
    <row r="233">
      <c r="A233" s="18" t="s">
        <v>3672</v>
      </c>
      <c r="B233" s="20" t="s">
        <v>3673</v>
      </c>
      <c r="C233" s="22" t="s">
        <v>14</v>
      </c>
      <c r="D233" s="24"/>
      <c r="E233" s="24"/>
      <c r="F233" s="24"/>
    </row>
    <row r="234">
      <c r="A234" s="18" t="s">
        <v>3674</v>
      </c>
      <c r="B234" s="20" t="s">
        <v>3675</v>
      </c>
      <c r="C234" s="22" t="s">
        <v>14</v>
      </c>
      <c r="D234" s="24"/>
      <c r="E234" s="24"/>
      <c r="F234" s="24"/>
    </row>
    <row r="235">
      <c r="A235" s="18" t="s">
        <v>3676</v>
      </c>
      <c r="B235" s="20" t="s">
        <v>3677</v>
      </c>
      <c r="C235" s="22" t="s">
        <v>14</v>
      </c>
      <c r="D235" s="24"/>
      <c r="E235" s="24"/>
      <c r="F235" s="24"/>
    </row>
    <row r="236">
      <c r="A236" s="18" t="s">
        <v>3678</v>
      </c>
      <c r="B236" s="20" t="s">
        <v>3679</v>
      </c>
      <c r="C236" s="22" t="s">
        <v>14</v>
      </c>
      <c r="D236" s="24"/>
      <c r="E236" s="24"/>
      <c r="F236" s="24"/>
    </row>
    <row r="237">
      <c r="A237" s="18" t="s">
        <v>3680</v>
      </c>
      <c r="B237" s="20" t="s">
        <v>3681</v>
      </c>
      <c r="C237" s="22" t="s">
        <v>14</v>
      </c>
      <c r="D237" s="24"/>
      <c r="E237" s="24"/>
      <c r="F237" s="24"/>
    </row>
    <row r="238">
      <c r="A238" s="18" t="s">
        <v>3684</v>
      </c>
      <c r="B238" s="20" t="s">
        <v>3685</v>
      </c>
      <c r="C238" s="22" t="s">
        <v>14</v>
      </c>
      <c r="D238" s="24"/>
      <c r="E238" s="24"/>
      <c r="F238" s="24"/>
    </row>
    <row r="239">
      <c r="A239" s="18" t="s">
        <v>3688</v>
      </c>
      <c r="B239" s="20" t="s">
        <v>3689</v>
      </c>
      <c r="C239" s="22" t="s">
        <v>14</v>
      </c>
      <c r="D239" s="24"/>
      <c r="E239" s="24"/>
      <c r="F239" s="24"/>
    </row>
    <row r="240">
      <c r="A240" s="18" t="s">
        <v>3690</v>
      </c>
      <c r="B240" s="20" t="s">
        <v>3691</v>
      </c>
      <c r="C240" s="22" t="s">
        <v>14</v>
      </c>
      <c r="D240" s="24"/>
      <c r="E240" s="24"/>
      <c r="F240" s="24"/>
    </row>
    <row r="241">
      <c r="A241" s="18" t="s">
        <v>3692</v>
      </c>
      <c r="B241" s="20" t="s">
        <v>3693</v>
      </c>
      <c r="C241" s="22" t="s">
        <v>14</v>
      </c>
      <c r="D241" s="24"/>
      <c r="E241" s="24"/>
      <c r="F241" s="24"/>
    </row>
    <row r="242">
      <c r="A242" s="18" t="s">
        <v>3694</v>
      </c>
      <c r="B242" s="20" t="s">
        <v>3695</v>
      </c>
      <c r="C242" s="22" t="s">
        <v>14</v>
      </c>
      <c r="D242" s="24"/>
      <c r="E242" s="24"/>
      <c r="F242" s="24"/>
    </row>
    <row r="243">
      <c r="A243" s="18" t="s">
        <v>3696</v>
      </c>
      <c r="B243" s="20" t="s">
        <v>3697</v>
      </c>
      <c r="C243" s="22" t="s">
        <v>14</v>
      </c>
      <c r="D243" s="24"/>
      <c r="E243" s="24"/>
      <c r="F243" s="24"/>
    </row>
    <row r="244">
      <c r="A244" s="18" t="s">
        <v>3698</v>
      </c>
      <c r="B244" s="20" t="s">
        <v>3699</v>
      </c>
      <c r="C244" s="22" t="s">
        <v>14</v>
      </c>
      <c r="D244" s="24"/>
      <c r="E244" s="24"/>
      <c r="F244" s="24"/>
    </row>
    <row r="245">
      <c r="A245" s="18" t="s">
        <v>3700</v>
      </c>
      <c r="B245" s="20" t="s">
        <v>3701</v>
      </c>
      <c r="C245" s="22" t="s">
        <v>14</v>
      </c>
      <c r="D245" s="24"/>
      <c r="E245" s="24"/>
      <c r="F245" s="24"/>
    </row>
    <row r="246">
      <c r="A246" s="18" t="s">
        <v>3702</v>
      </c>
      <c r="B246" s="20" t="s">
        <v>3703</v>
      </c>
      <c r="C246" s="22" t="s">
        <v>14</v>
      </c>
      <c r="D246" s="24"/>
      <c r="E246" s="24"/>
      <c r="F246" s="24"/>
    </row>
    <row r="247">
      <c r="A247" s="18" t="s">
        <v>3708</v>
      </c>
      <c r="B247" s="20" t="s">
        <v>3709</v>
      </c>
      <c r="C247" s="22" t="s">
        <v>14</v>
      </c>
      <c r="D247" s="24"/>
      <c r="E247" s="24"/>
      <c r="F247" s="24"/>
    </row>
    <row r="248">
      <c r="A248" s="18" t="s">
        <v>3710</v>
      </c>
      <c r="B248" s="20" t="s">
        <v>3711</v>
      </c>
      <c r="C248" s="22" t="s">
        <v>14</v>
      </c>
      <c r="D248" s="24"/>
      <c r="E248" s="24"/>
      <c r="F248" s="24"/>
    </row>
    <row r="249">
      <c r="A249" s="18" t="s">
        <v>3712</v>
      </c>
      <c r="B249" s="20" t="s">
        <v>3713</v>
      </c>
      <c r="C249" s="22" t="s">
        <v>14</v>
      </c>
      <c r="D249" s="24"/>
      <c r="E249" s="24"/>
      <c r="F249" s="24"/>
    </row>
    <row r="250">
      <c r="A250" s="18" t="s">
        <v>3714</v>
      </c>
      <c r="B250" s="20" t="s">
        <v>3715</v>
      </c>
      <c r="C250" s="22" t="s">
        <v>14</v>
      </c>
      <c r="D250" s="24"/>
      <c r="E250" s="24"/>
      <c r="F250" s="24"/>
    </row>
    <row r="251">
      <c r="A251" s="18" t="s">
        <v>3718</v>
      </c>
      <c r="B251" s="20" t="s">
        <v>3719</v>
      </c>
      <c r="C251" s="22" t="s">
        <v>14</v>
      </c>
      <c r="D251" s="24"/>
      <c r="E251" s="24"/>
      <c r="F251" s="24"/>
    </row>
    <row r="252">
      <c r="A252" s="18" t="s">
        <v>3720</v>
      </c>
      <c r="B252" s="20" t="s">
        <v>3721</v>
      </c>
      <c r="C252" s="22" t="s">
        <v>14</v>
      </c>
      <c r="D252" s="24"/>
      <c r="E252" s="24"/>
      <c r="F252" s="24"/>
    </row>
    <row r="253">
      <c r="A253" s="18" t="s">
        <v>3724</v>
      </c>
      <c r="B253" s="20" t="s">
        <v>3725</v>
      </c>
      <c r="C253" s="22" t="s">
        <v>14</v>
      </c>
      <c r="D253" s="24"/>
      <c r="E253" s="24"/>
      <c r="F253" s="24"/>
    </row>
    <row r="254">
      <c r="A254" s="18" t="s">
        <v>3726</v>
      </c>
      <c r="B254" s="20" t="s">
        <v>3727</v>
      </c>
      <c r="C254" s="22" t="s">
        <v>14</v>
      </c>
      <c r="D254" s="24"/>
      <c r="E254" s="24"/>
      <c r="F254" s="24"/>
    </row>
    <row r="255">
      <c r="A255" s="18" t="s">
        <v>3728</v>
      </c>
      <c r="B255" s="20" t="s">
        <v>3729</v>
      </c>
      <c r="C255" s="22" t="s">
        <v>14</v>
      </c>
      <c r="D255" s="24"/>
      <c r="E255" s="24"/>
      <c r="F255" s="24"/>
    </row>
    <row r="256">
      <c r="A256" s="18" t="s">
        <v>3730</v>
      </c>
      <c r="B256" s="20" t="s">
        <v>3731</v>
      </c>
      <c r="C256" s="22" t="s">
        <v>14</v>
      </c>
      <c r="D256" s="24"/>
      <c r="E256" s="24"/>
      <c r="F256" s="24"/>
    </row>
    <row r="257">
      <c r="A257" s="18" t="s">
        <v>3732</v>
      </c>
      <c r="B257" s="20" t="s">
        <v>3733</v>
      </c>
      <c r="C257" s="22" t="s">
        <v>14</v>
      </c>
      <c r="D257" s="24"/>
      <c r="E257" s="24"/>
      <c r="F257" s="24"/>
    </row>
    <row r="258">
      <c r="A258" s="18" t="s">
        <v>3734</v>
      </c>
      <c r="B258" s="20" t="s">
        <v>3735</v>
      </c>
      <c r="C258" s="22" t="s">
        <v>14</v>
      </c>
      <c r="D258" s="24"/>
      <c r="E258" s="24"/>
      <c r="F258" s="24"/>
    </row>
    <row r="259">
      <c r="A259" s="18" t="s">
        <v>3736</v>
      </c>
      <c r="B259" s="20" t="s">
        <v>3738</v>
      </c>
      <c r="C259" s="22" t="s">
        <v>14</v>
      </c>
      <c r="D259" s="24"/>
      <c r="E259" s="24"/>
      <c r="F259" s="24"/>
    </row>
    <row r="260">
      <c r="A260" s="18" t="s">
        <v>3742</v>
      </c>
      <c r="B260" s="20" t="s">
        <v>3743</v>
      </c>
      <c r="C260" s="22" t="s">
        <v>14</v>
      </c>
      <c r="D260" s="24"/>
      <c r="E260" s="24"/>
      <c r="F260" s="24"/>
    </row>
    <row r="261">
      <c r="A261" s="18" t="s">
        <v>3744</v>
      </c>
      <c r="B261" s="20" t="s">
        <v>3745</v>
      </c>
      <c r="C261" s="22" t="s">
        <v>14</v>
      </c>
      <c r="D261" s="24"/>
      <c r="E261" s="24"/>
      <c r="F261" s="24"/>
    </row>
    <row r="262">
      <c r="A262" s="18" t="s">
        <v>3746</v>
      </c>
      <c r="B262" s="20" t="s">
        <v>3747</v>
      </c>
      <c r="C262" s="22" t="s">
        <v>14</v>
      </c>
      <c r="D262" s="24"/>
      <c r="E262" s="24"/>
      <c r="F262" s="24"/>
    </row>
    <row r="263">
      <c r="A263" s="18" t="s">
        <v>3748</v>
      </c>
      <c r="B263" s="20" t="s">
        <v>3749</v>
      </c>
      <c r="C263" s="22" t="s">
        <v>14</v>
      </c>
      <c r="D263" s="24"/>
      <c r="E263" s="24"/>
      <c r="F263" s="24"/>
    </row>
    <row r="264">
      <c r="A264" s="18" t="s">
        <v>3750</v>
      </c>
      <c r="B264" s="20" t="s">
        <v>3752</v>
      </c>
      <c r="C264" s="22" t="s">
        <v>14</v>
      </c>
      <c r="D264" s="24"/>
      <c r="E264" s="24"/>
      <c r="F264" s="24"/>
    </row>
    <row r="265">
      <c r="A265" s="18" t="s">
        <v>3754</v>
      </c>
      <c r="B265" s="20" t="s">
        <v>3755</v>
      </c>
      <c r="C265" s="22" t="s">
        <v>14</v>
      </c>
      <c r="D265" s="24"/>
      <c r="E265" s="24"/>
      <c r="F265" s="24"/>
    </row>
    <row r="266">
      <c r="A266" s="18" t="s">
        <v>3756</v>
      </c>
      <c r="B266" s="20" t="s">
        <v>3757</v>
      </c>
      <c r="C266" s="22" t="s">
        <v>14</v>
      </c>
      <c r="D266" s="24"/>
      <c r="E266" s="24"/>
      <c r="F266" s="24"/>
    </row>
    <row r="267">
      <c r="A267" s="18" t="s">
        <v>3758</v>
      </c>
      <c r="B267" s="20" t="s">
        <v>3759</v>
      </c>
      <c r="C267" s="22" t="s">
        <v>14</v>
      </c>
      <c r="D267" s="24"/>
      <c r="E267" s="24"/>
      <c r="F267" s="24"/>
    </row>
    <row r="268">
      <c r="A268" s="18" t="s">
        <v>3760</v>
      </c>
      <c r="B268" s="20" t="s">
        <v>3761</v>
      </c>
      <c r="C268" s="22" t="s">
        <v>14</v>
      </c>
      <c r="D268" s="24"/>
      <c r="E268" s="24"/>
      <c r="F268" s="24"/>
    </row>
    <row r="269">
      <c r="A269" s="18" t="s">
        <v>3764</v>
      </c>
      <c r="B269" s="20" t="s">
        <v>3765</v>
      </c>
      <c r="C269" s="22" t="s">
        <v>14</v>
      </c>
      <c r="D269" s="24"/>
      <c r="E269" s="24"/>
      <c r="F269" s="24"/>
    </row>
    <row r="270">
      <c r="A270" s="18" t="s">
        <v>3766</v>
      </c>
      <c r="B270" s="20" t="s">
        <v>3767</v>
      </c>
      <c r="C270" s="22" t="s">
        <v>14</v>
      </c>
      <c r="D270" s="24"/>
      <c r="E270" s="24"/>
      <c r="F270" s="24"/>
    </row>
    <row r="271">
      <c r="A271" s="18" t="s">
        <v>3768</v>
      </c>
      <c r="B271" s="20" t="s">
        <v>3769</v>
      </c>
      <c r="C271" s="22" t="s">
        <v>14</v>
      </c>
      <c r="D271" s="24"/>
      <c r="E271" s="24"/>
      <c r="F271" s="24"/>
    </row>
    <row r="272">
      <c r="A272" s="18" t="s">
        <v>3770</v>
      </c>
      <c r="B272" s="20" t="s">
        <v>3771</v>
      </c>
      <c r="C272" s="22" t="s">
        <v>14</v>
      </c>
      <c r="D272" s="24"/>
      <c r="E272" s="24"/>
      <c r="F272" s="24"/>
    </row>
    <row r="273">
      <c r="A273" s="18" t="s">
        <v>3772</v>
      </c>
      <c r="B273" s="20" t="s">
        <v>3773</v>
      </c>
      <c r="C273" s="22" t="s">
        <v>14</v>
      </c>
      <c r="D273" s="24"/>
      <c r="E273" s="24"/>
      <c r="F273" s="24"/>
    </row>
    <row r="274">
      <c r="A274" s="18" t="s">
        <v>3774</v>
      </c>
      <c r="B274" s="20" t="s">
        <v>3776</v>
      </c>
      <c r="C274" s="22" t="s">
        <v>14</v>
      </c>
      <c r="D274" s="24"/>
      <c r="E274" s="24"/>
      <c r="F274" s="24"/>
    </row>
    <row r="275">
      <c r="A275" s="18" t="s">
        <v>3778</v>
      </c>
      <c r="B275" s="20" t="s">
        <v>3779</v>
      </c>
      <c r="C275" s="22" t="s">
        <v>14</v>
      </c>
      <c r="D275" s="24"/>
      <c r="E275" s="24"/>
      <c r="F275" s="24"/>
    </row>
    <row r="276">
      <c r="A276" s="18" t="s">
        <v>3780</v>
      </c>
      <c r="B276" s="20" t="s">
        <v>3781</v>
      </c>
      <c r="C276" s="22" t="s">
        <v>14</v>
      </c>
      <c r="D276" s="24"/>
      <c r="E276" s="24"/>
      <c r="F276" s="24"/>
    </row>
    <row r="277">
      <c r="A277" s="18" t="s">
        <v>3783</v>
      </c>
      <c r="B277" s="20" t="s">
        <v>3785</v>
      </c>
      <c r="C277" s="22" t="s">
        <v>14</v>
      </c>
      <c r="D277" s="24"/>
      <c r="E277" s="24"/>
      <c r="F277" s="24"/>
    </row>
    <row r="278">
      <c r="A278" s="18" t="s">
        <v>3786</v>
      </c>
      <c r="B278" s="20" t="s">
        <v>3787</v>
      </c>
      <c r="C278" s="22" t="s">
        <v>14</v>
      </c>
      <c r="D278" s="24"/>
      <c r="E278" s="24"/>
      <c r="F278" s="24"/>
    </row>
    <row r="279">
      <c r="A279" s="18" t="s">
        <v>3788</v>
      </c>
      <c r="B279" s="20" t="s">
        <v>3789</v>
      </c>
      <c r="C279" s="22" t="s">
        <v>14</v>
      </c>
      <c r="D279" s="24"/>
      <c r="E279" s="24"/>
      <c r="F279" s="24"/>
    </row>
    <row r="280">
      <c r="A280" s="18" t="s">
        <v>3790</v>
      </c>
      <c r="B280" s="20" t="s">
        <v>3791</v>
      </c>
      <c r="C280" s="22" t="s">
        <v>14</v>
      </c>
      <c r="D280" s="24"/>
      <c r="E280" s="24"/>
      <c r="F280" s="24"/>
    </row>
    <row r="281">
      <c r="A281" s="18" t="s">
        <v>3792</v>
      </c>
      <c r="B281" s="20" t="s">
        <v>3794</v>
      </c>
      <c r="C281" s="22" t="s">
        <v>14</v>
      </c>
      <c r="D281" s="24"/>
      <c r="E281" s="24"/>
      <c r="F281" s="24"/>
    </row>
    <row r="282">
      <c r="A282" s="18" t="s">
        <v>3798</v>
      </c>
      <c r="B282" s="20" t="s">
        <v>3799</v>
      </c>
      <c r="C282" s="22" t="s">
        <v>14</v>
      </c>
      <c r="D282" s="24"/>
      <c r="E282" s="24"/>
      <c r="F282" s="24"/>
    </row>
    <row r="283">
      <c r="A283" s="18" t="s">
        <v>3800</v>
      </c>
      <c r="B283" s="20" t="s">
        <v>3801</v>
      </c>
      <c r="C283" s="22" t="s">
        <v>14</v>
      </c>
      <c r="D283" s="24"/>
      <c r="E283" s="24"/>
      <c r="F283" s="24"/>
    </row>
    <row r="284">
      <c r="A284" s="18" t="s">
        <v>3802</v>
      </c>
      <c r="B284" s="20" t="s">
        <v>3803</v>
      </c>
      <c r="C284" s="22" t="s">
        <v>14</v>
      </c>
      <c r="D284" s="24"/>
      <c r="E284" s="24"/>
      <c r="F284" s="24"/>
    </row>
    <row r="285">
      <c r="A285" s="18" t="s">
        <v>3804</v>
      </c>
      <c r="B285" s="20" t="s">
        <v>3805</v>
      </c>
      <c r="C285" s="22" t="s">
        <v>14</v>
      </c>
      <c r="D285" s="24"/>
      <c r="E285" s="24"/>
      <c r="F285" s="24"/>
    </row>
    <row r="286">
      <c r="A286" s="18" t="s">
        <v>3808</v>
      </c>
      <c r="B286" s="20" t="s">
        <v>3809</v>
      </c>
      <c r="C286" s="22" t="s">
        <v>14</v>
      </c>
      <c r="D286" s="24"/>
      <c r="E286" s="24"/>
      <c r="F286" s="24"/>
    </row>
    <row r="287">
      <c r="A287" s="18" t="s">
        <v>3810</v>
      </c>
      <c r="B287" s="20" t="s">
        <v>3811</v>
      </c>
      <c r="C287" s="22" t="s">
        <v>14</v>
      </c>
      <c r="D287" s="24"/>
      <c r="E287" s="24"/>
      <c r="F287" s="24"/>
    </row>
    <row r="288">
      <c r="A288" s="18" t="s">
        <v>3812</v>
      </c>
      <c r="B288" s="20" t="s">
        <v>3813</v>
      </c>
      <c r="C288" s="22" t="s">
        <v>14</v>
      </c>
      <c r="D288" s="24"/>
      <c r="E288" s="24"/>
      <c r="F288" s="24"/>
    </row>
    <row r="289">
      <c r="A289" s="18" t="s">
        <v>3816</v>
      </c>
      <c r="B289" s="20" t="s">
        <v>3817</v>
      </c>
      <c r="C289" s="22" t="s">
        <v>14</v>
      </c>
      <c r="D289" s="24"/>
      <c r="E289" s="24"/>
      <c r="F289" s="24"/>
    </row>
    <row r="290">
      <c r="A290" s="18" t="s">
        <v>3820</v>
      </c>
      <c r="B290" s="20" t="s">
        <v>3821</v>
      </c>
      <c r="C290" s="22" t="s">
        <v>14</v>
      </c>
      <c r="D290" s="24"/>
      <c r="E290" s="24"/>
      <c r="F290" s="24"/>
    </row>
    <row r="291">
      <c r="A291" s="18" t="s">
        <v>3822</v>
      </c>
      <c r="B291" s="20" t="s">
        <v>3823</v>
      </c>
      <c r="C291" s="22" t="s">
        <v>14</v>
      </c>
      <c r="D291" s="24"/>
      <c r="E291" s="24"/>
      <c r="F291" s="24"/>
    </row>
    <row r="292">
      <c r="A292" s="18" t="s">
        <v>3824</v>
      </c>
      <c r="B292" s="20" t="s">
        <v>3825</v>
      </c>
      <c r="C292" s="22" t="s">
        <v>14</v>
      </c>
      <c r="D292" s="24"/>
      <c r="E292" s="24"/>
      <c r="F292" s="24"/>
    </row>
    <row r="293">
      <c r="A293" s="18" t="s">
        <v>3826</v>
      </c>
      <c r="B293" s="20" t="s">
        <v>3827</v>
      </c>
      <c r="C293" s="22" t="s">
        <v>14</v>
      </c>
      <c r="D293" s="24"/>
      <c r="E293" s="24"/>
      <c r="F293" s="24"/>
    </row>
    <row r="294">
      <c r="A294" s="18" t="s">
        <v>3828</v>
      </c>
      <c r="B294" s="20" t="s">
        <v>3829</v>
      </c>
      <c r="C294" s="22" t="s">
        <v>14</v>
      </c>
      <c r="D294" s="30" t="str">
        <f>HYPERLINK("https://www.youtube.com/watch?v=LptB8aNC3lY","HGB")</f>
        <v>HGB</v>
      </c>
      <c r="E294" s="24"/>
      <c r="F294" s="24"/>
    </row>
    <row r="295">
      <c r="A295" s="18" t="s">
        <v>3832</v>
      </c>
      <c r="B295" s="20" t="s">
        <v>3833</v>
      </c>
      <c r="C295" s="22" t="s">
        <v>14</v>
      </c>
      <c r="D295" s="24"/>
      <c r="E295" s="24"/>
      <c r="F295" s="24"/>
    </row>
    <row r="296">
      <c r="A296" s="18" t="s">
        <v>3834</v>
      </c>
      <c r="B296" s="20" t="s">
        <v>3835</v>
      </c>
      <c r="C296" s="22" t="s">
        <v>14</v>
      </c>
      <c r="D296" s="24"/>
      <c r="E296" s="24"/>
      <c r="F296" s="24"/>
    </row>
    <row r="297">
      <c r="A297" s="18" t="s">
        <v>3836</v>
      </c>
      <c r="B297" s="20" t="s">
        <v>3837</v>
      </c>
      <c r="C297" s="22" t="s">
        <v>14</v>
      </c>
      <c r="D297" s="24"/>
      <c r="E297" s="24"/>
      <c r="F297" s="24"/>
    </row>
    <row r="298">
      <c r="A298" s="18" t="s">
        <v>3838</v>
      </c>
      <c r="B298" s="20" t="s">
        <v>3839</v>
      </c>
      <c r="C298" s="22" t="s">
        <v>14</v>
      </c>
      <c r="D298" s="24"/>
      <c r="E298" s="24"/>
      <c r="F298" s="24"/>
    </row>
    <row r="299">
      <c r="A299" s="18" t="s">
        <v>3840</v>
      </c>
      <c r="B299" s="20" t="s">
        <v>3841</v>
      </c>
      <c r="C299" s="22" t="s">
        <v>14</v>
      </c>
      <c r="D299" s="24"/>
      <c r="E299" s="24"/>
      <c r="F299" s="24"/>
    </row>
    <row r="300">
      <c r="A300" s="18" t="s">
        <v>3842</v>
      </c>
      <c r="B300" s="20" t="s">
        <v>3843</v>
      </c>
      <c r="C300" s="22" t="s">
        <v>14</v>
      </c>
      <c r="D300" s="24"/>
      <c r="E300" s="24"/>
      <c r="F300" s="24"/>
    </row>
    <row r="301">
      <c r="A301" s="18" t="s">
        <v>3844</v>
      </c>
      <c r="B301" s="20" t="s">
        <v>3845</v>
      </c>
      <c r="C301" s="22" t="s">
        <v>14</v>
      </c>
      <c r="D301" s="24"/>
      <c r="E301" s="24"/>
      <c r="F301" s="24"/>
    </row>
    <row r="302">
      <c r="A302" s="18" t="s">
        <v>3846</v>
      </c>
      <c r="B302" s="20" t="s">
        <v>3847</v>
      </c>
      <c r="C302" s="22" t="s">
        <v>14</v>
      </c>
      <c r="D302" s="24"/>
      <c r="E302" s="24"/>
      <c r="F302" s="24"/>
    </row>
    <row r="303">
      <c r="A303" s="18" t="s">
        <v>3848</v>
      </c>
      <c r="B303" s="20" t="s">
        <v>3849</v>
      </c>
      <c r="C303" s="22" t="s">
        <v>14</v>
      </c>
      <c r="D303" s="24"/>
      <c r="E303" s="24"/>
      <c r="F303" s="24"/>
    </row>
    <row r="304">
      <c r="A304" s="18" t="s">
        <v>3850</v>
      </c>
      <c r="B304" s="20" t="s">
        <v>3851</v>
      </c>
      <c r="C304" s="22" t="s">
        <v>14</v>
      </c>
      <c r="D304" s="24"/>
      <c r="E304" s="24"/>
      <c r="F304" s="24"/>
    </row>
    <row r="305">
      <c r="A305" s="18" t="s">
        <v>3852</v>
      </c>
      <c r="B305" s="20" t="s">
        <v>3853</v>
      </c>
      <c r="C305" s="22" t="s">
        <v>14</v>
      </c>
      <c r="D305" s="24"/>
      <c r="E305" s="24"/>
      <c r="F305" s="24"/>
    </row>
    <row r="306">
      <c r="A306" s="18" t="s">
        <v>3854</v>
      </c>
      <c r="B306" s="20" t="s">
        <v>3855</v>
      </c>
      <c r="C306" s="22" t="s">
        <v>14</v>
      </c>
      <c r="D306" s="24"/>
      <c r="E306" s="24"/>
      <c r="F306" s="24"/>
    </row>
    <row r="307">
      <c r="A307" s="18" t="s">
        <v>3856</v>
      </c>
      <c r="B307" s="20" t="s">
        <v>3857</v>
      </c>
      <c r="C307" s="22" t="s">
        <v>14</v>
      </c>
      <c r="D307" s="24"/>
      <c r="E307" s="24"/>
      <c r="F307" s="24"/>
    </row>
    <row r="308">
      <c r="A308" s="18" t="s">
        <v>3858</v>
      </c>
      <c r="B308" s="20" t="s">
        <v>3859</v>
      </c>
      <c r="C308" s="22" t="s">
        <v>14</v>
      </c>
      <c r="D308" s="24"/>
      <c r="E308" s="24"/>
      <c r="F308" s="24"/>
    </row>
    <row r="309">
      <c r="A309" s="18" t="s">
        <v>3860</v>
      </c>
      <c r="B309" s="20" t="s">
        <v>3861</v>
      </c>
      <c r="C309" s="22" t="s">
        <v>14</v>
      </c>
      <c r="D309" s="24"/>
      <c r="E309" s="24"/>
      <c r="F309" s="24"/>
    </row>
    <row r="310">
      <c r="A310" s="18" t="s">
        <v>3862</v>
      </c>
      <c r="B310" s="20" t="s">
        <v>3863</v>
      </c>
      <c r="C310" s="22" t="s">
        <v>14</v>
      </c>
      <c r="D310" s="24"/>
      <c r="E310" s="24"/>
      <c r="F310" s="24"/>
    </row>
    <row r="311">
      <c r="A311" s="18" t="s">
        <v>3864</v>
      </c>
      <c r="B311" s="20" t="s">
        <v>3865</v>
      </c>
      <c r="C311" s="22" t="s">
        <v>14</v>
      </c>
      <c r="D311" s="24"/>
      <c r="E311" s="24"/>
      <c r="F311" s="24"/>
    </row>
    <row r="312">
      <c r="A312" s="18" t="s">
        <v>3867</v>
      </c>
      <c r="B312" s="20" t="s">
        <v>3869</v>
      </c>
      <c r="C312" s="22" t="s">
        <v>14</v>
      </c>
      <c r="D312" s="24"/>
      <c r="E312" s="24"/>
      <c r="F312" s="24"/>
    </row>
    <row r="313">
      <c r="A313" s="18" t="s">
        <v>3871</v>
      </c>
      <c r="B313" s="20" t="s">
        <v>3872</v>
      </c>
      <c r="C313" s="22" t="s">
        <v>14</v>
      </c>
      <c r="D313" s="24"/>
      <c r="E313" s="24"/>
      <c r="F313" s="24"/>
    </row>
    <row r="314">
      <c r="A314" s="18" t="s">
        <v>3874</v>
      </c>
      <c r="B314" s="20" t="s">
        <v>3875</v>
      </c>
      <c r="C314" s="22" t="s">
        <v>14</v>
      </c>
      <c r="D314" s="24"/>
      <c r="E314" s="24"/>
      <c r="F314" s="24"/>
    </row>
    <row r="315">
      <c r="A315" s="18" t="s">
        <v>3877</v>
      </c>
      <c r="B315" s="20" t="s">
        <v>3878</v>
      </c>
      <c r="C315" s="22" t="s">
        <v>14</v>
      </c>
      <c r="D315" s="24"/>
      <c r="E315" s="24"/>
      <c r="F315" s="24"/>
    </row>
    <row r="316">
      <c r="A316" s="18" t="s">
        <v>3879</v>
      </c>
      <c r="B316" s="20" t="s">
        <v>3880</v>
      </c>
      <c r="C316" s="22" t="s">
        <v>14</v>
      </c>
      <c r="D316" s="24"/>
      <c r="E316" s="24"/>
      <c r="F316" s="24"/>
    </row>
    <row r="317">
      <c r="A317" s="18" t="s">
        <v>3881</v>
      </c>
      <c r="B317" s="20" t="s">
        <v>3882</v>
      </c>
      <c r="C317" s="22" t="s">
        <v>14</v>
      </c>
      <c r="D317" s="24"/>
      <c r="E317" s="24"/>
      <c r="F317" s="24"/>
    </row>
    <row r="318">
      <c r="A318" s="18" t="s">
        <v>3883</v>
      </c>
      <c r="B318" s="20" t="s">
        <v>3884</v>
      </c>
      <c r="C318" s="22" t="s">
        <v>14</v>
      </c>
      <c r="D318" s="24"/>
      <c r="E318" s="24"/>
      <c r="F318" s="24"/>
    </row>
    <row r="319">
      <c r="A319" s="18" t="s">
        <v>3885</v>
      </c>
      <c r="B319" s="20" t="s">
        <v>3886</v>
      </c>
      <c r="C319" s="22" t="s">
        <v>14</v>
      </c>
      <c r="D319" s="24"/>
      <c r="E319" s="24"/>
      <c r="F319" s="24"/>
    </row>
    <row r="320">
      <c r="A320" s="18" t="s">
        <v>3887</v>
      </c>
      <c r="B320" s="20" t="s">
        <v>3888</v>
      </c>
      <c r="C320" s="22" t="s">
        <v>14</v>
      </c>
      <c r="D320" s="24"/>
      <c r="E320" s="24"/>
      <c r="F320" s="24"/>
    </row>
    <row r="321">
      <c r="A321" s="18" t="s">
        <v>3890</v>
      </c>
      <c r="B321" s="20" t="s">
        <v>3892</v>
      </c>
      <c r="C321" s="22" t="s">
        <v>14</v>
      </c>
      <c r="D321" s="24"/>
      <c r="E321" s="24"/>
      <c r="F321" s="24"/>
    </row>
    <row r="322">
      <c r="A322" s="18" t="s">
        <v>3893</v>
      </c>
      <c r="B322" s="20" t="s">
        <v>3894</v>
      </c>
      <c r="C322" s="22" t="s">
        <v>14</v>
      </c>
      <c r="D322" s="24"/>
      <c r="E322" s="24"/>
      <c r="F322" s="24"/>
    </row>
    <row r="323">
      <c r="A323" s="18" t="s">
        <v>3895</v>
      </c>
      <c r="B323" s="20" t="s">
        <v>3896</v>
      </c>
      <c r="C323" s="22" t="s">
        <v>14</v>
      </c>
      <c r="D323" s="24"/>
      <c r="E323" s="24"/>
      <c r="F323" s="24"/>
    </row>
    <row r="324">
      <c r="A324" s="18" t="s">
        <v>3897</v>
      </c>
      <c r="B324" s="20" t="s">
        <v>3898</v>
      </c>
      <c r="C324" s="22" t="s">
        <v>14</v>
      </c>
      <c r="D324" s="24"/>
      <c r="E324" s="24"/>
      <c r="F324" s="24"/>
    </row>
    <row r="325">
      <c r="A325" s="18" t="s">
        <v>3901</v>
      </c>
      <c r="B325" s="20" t="s">
        <v>3902</v>
      </c>
      <c r="C325" s="22" t="s">
        <v>14</v>
      </c>
      <c r="D325" s="24"/>
      <c r="E325" s="24"/>
      <c r="F325" s="24"/>
    </row>
    <row r="326">
      <c r="A326" s="18" t="s">
        <v>3903</v>
      </c>
      <c r="B326" s="20" t="s">
        <v>3904</v>
      </c>
      <c r="C326" s="22" t="s">
        <v>14</v>
      </c>
      <c r="D326" s="24"/>
      <c r="E326" s="24"/>
      <c r="F326" s="24"/>
    </row>
    <row r="327">
      <c r="A327" s="18" t="s">
        <v>3905</v>
      </c>
      <c r="B327" s="20" t="s">
        <v>3906</v>
      </c>
      <c r="C327" s="22" t="s">
        <v>14</v>
      </c>
      <c r="D327" s="24"/>
      <c r="E327" s="24"/>
      <c r="F327" s="24"/>
    </row>
    <row r="328">
      <c r="A328" s="18" t="s">
        <v>3907</v>
      </c>
      <c r="B328" s="20" t="s">
        <v>3908</v>
      </c>
      <c r="C328" s="22" t="s">
        <v>14</v>
      </c>
      <c r="D328" s="24"/>
      <c r="E328" s="24"/>
      <c r="F328" s="24"/>
    </row>
    <row r="329">
      <c r="A329" s="18" t="s">
        <v>3909</v>
      </c>
      <c r="B329" s="20" t="s">
        <v>3910</v>
      </c>
      <c r="C329" s="22" t="s">
        <v>14</v>
      </c>
      <c r="D329" s="24"/>
      <c r="E329" s="24"/>
      <c r="F329" s="24"/>
    </row>
    <row r="330">
      <c r="A330" s="18" t="s">
        <v>3911</v>
      </c>
      <c r="B330" s="20" t="s">
        <v>3913</v>
      </c>
      <c r="C330" s="22" t="s">
        <v>14</v>
      </c>
      <c r="D330" s="24"/>
      <c r="E330" s="24"/>
      <c r="F330" s="24"/>
    </row>
    <row r="331">
      <c r="A331" s="18" t="s">
        <v>3915</v>
      </c>
      <c r="B331" s="20" t="s">
        <v>3916</v>
      </c>
      <c r="C331" s="22" t="s">
        <v>14</v>
      </c>
      <c r="D331" s="24"/>
      <c r="E331" s="24"/>
      <c r="F331" s="24"/>
    </row>
    <row r="332">
      <c r="A332" s="18" t="s">
        <v>3917</v>
      </c>
      <c r="B332" s="20" t="s">
        <v>3918</v>
      </c>
      <c r="C332" s="22" t="s">
        <v>14</v>
      </c>
      <c r="D332" s="24"/>
      <c r="E332" s="24"/>
      <c r="F332" s="24"/>
    </row>
    <row r="333">
      <c r="A333" s="18" t="s">
        <v>3919</v>
      </c>
      <c r="B333" s="20" t="s">
        <v>3920</v>
      </c>
      <c r="C333" s="22" t="s">
        <v>14</v>
      </c>
      <c r="D333" s="24"/>
      <c r="E333" s="24"/>
      <c r="F333" s="24"/>
    </row>
    <row r="334">
      <c r="A334" s="18" t="s">
        <v>3923</v>
      </c>
      <c r="B334" s="20" t="s">
        <v>3924</v>
      </c>
      <c r="C334" s="22" t="s">
        <v>14</v>
      </c>
      <c r="D334" s="24"/>
      <c r="E334" s="24"/>
      <c r="F334" s="24"/>
    </row>
    <row r="335">
      <c r="A335" s="18" t="s">
        <v>3925</v>
      </c>
      <c r="B335" s="20" t="s">
        <v>3926</v>
      </c>
      <c r="C335" s="22" t="s">
        <v>14</v>
      </c>
      <c r="D335" s="24"/>
      <c r="E335" s="24"/>
      <c r="F335" s="24"/>
    </row>
    <row r="336">
      <c r="A336" s="18" t="s">
        <v>3927</v>
      </c>
      <c r="B336" s="20" t="s">
        <v>3928</v>
      </c>
      <c r="C336" s="22" t="s">
        <v>14</v>
      </c>
      <c r="D336" s="24"/>
      <c r="E336" s="24"/>
      <c r="F336" s="24"/>
    </row>
    <row r="337">
      <c r="A337" s="18" t="s">
        <v>3931</v>
      </c>
      <c r="B337" s="20" t="s">
        <v>3932</v>
      </c>
      <c r="C337" s="22" t="s">
        <v>14</v>
      </c>
      <c r="D337" s="24"/>
      <c r="E337" s="24"/>
      <c r="F337" s="24"/>
    </row>
    <row r="338">
      <c r="A338" s="18" t="s">
        <v>3933</v>
      </c>
      <c r="B338" s="20" t="s">
        <v>3934</v>
      </c>
      <c r="C338" s="22" t="s">
        <v>14</v>
      </c>
      <c r="D338" s="24"/>
      <c r="E338" s="24"/>
      <c r="F338" s="24"/>
    </row>
    <row r="339">
      <c r="A339" s="18" t="s">
        <v>3935</v>
      </c>
      <c r="B339" s="20" t="s">
        <v>3936</v>
      </c>
      <c r="C339" s="22" t="s">
        <v>14</v>
      </c>
      <c r="D339" s="24"/>
      <c r="E339" s="24"/>
      <c r="F339" s="24"/>
    </row>
    <row r="340">
      <c r="A340" s="18" t="s">
        <v>3938</v>
      </c>
      <c r="B340" s="20" t="s">
        <v>3940</v>
      </c>
      <c r="C340" s="22" t="s">
        <v>14</v>
      </c>
      <c r="D340" s="24"/>
      <c r="E340" s="24"/>
      <c r="F340" s="24"/>
    </row>
    <row r="341">
      <c r="A341" s="18" t="s">
        <v>3941</v>
      </c>
      <c r="B341" s="20" t="s">
        <v>3942</v>
      </c>
      <c r="C341" s="22" t="s">
        <v>14</v>
      </c>
      <c r="D341" s="24"/>
      <c r="E341" s="24"/>
      <c r="F341" s="24"/>
    </row>
    <row r="342">
      <c r="A342" s="18" t="s">
        <v>3943</v>
      </c>
      <c r="B342" s="20" t="s">
        <v>3944</v>
      </c>
      <c r="C342" s="22" t="s">
        <v>14</v>
      </c>
      <c r="D342" s="24"/>
      <c r="E342" s="24"/>
      <c r="F342" s="24"/>
    </row>
    <row r="343">
      <c r="A343" s="18" t="s">
        <v>3945</v>
      </c>
      <c r="B343" s="20" t="s">
        <v>3947</v>
      </c>
      <c r="C343" s="22" t="s">
        <v>14</v>
      </c>
      <c r="D343" s="24"/>
      <c r="E343" s="24"/>
      <c r="F343" s="24"/>
    </row>
    <row r="344">
      <c r="A344" s="18" t="s">
        <v>3951</v>
      </c>
      <c r="B344" s="20" t="s">
        <v>3952</v>
      </c>
      <c r="C344" s="22" t="s">
        <v>14</v>
      </c>
      <c r="D344" s="24"/>
      <c r="E344" s="24"/>
      <c r="F344" s="24"/>
    </row>
    <row r="345">
      <c r="A345" s="18" t="s">
        <v>3953</v>
      </c>
      <c r="B345" s="20" t="s">
        <v>3954</v>
      </c>
      <c r="C345" s="22" t="s">
        <v>14</v>
      </c>
      <c r="D345" s="24"/>
      <c r="E345" s="24"/>
      <c r="F345" s="24"/>
    </row>
    <row r="346">
      <c r="A346" s="18" t="s">
        <v>3955</v>
      </c>
      <c r="B346" s="20" t="s">
        <v>3956</v>
      </c>
      <c r="C346" s="22" t="s">
        <v>14</v>
      </c>
      <c r="D346" s="24"/>
      <c r="E346" s="24"/>
      <c r="F346" s="24"/>
    </row>
    <row r="347">
      <c r="A347" s="18" t="s">
        <v>3959</v>
      </c>
      <c r="B347" s="20" t="s">
        <v>3960</v>
      </c>
      <c r="C347" s="22" t="s">
        <v>14</v>
      </c>
      <c r="D347" s="24"/>
      <c r="E347" s="24"/>
      <c r="F347" s="24"/>
    </row>
    <row r="348">
      <c r="A348" s="18" t="s">
        <v>3961</v>
      </c>
      <c r="B348" s="20" t="s">
        <v>3962</v>
      </c>
      <c r="C348" s="22" t="s">
        <v>14</v>
      </c>
      <c r="D348" s="24"/>
      <c r="E348" s="24"/>
      <c r="F348" s="24"/>
    </row>
    <row r="349">
      <c r="A349" s="18" t="s">
        <v>3963</v>
      </c>
      <c r="B349" s="20" t="s">
        <v>3965</v>
      </c>
      <c r="C349" s="22" t="s">
        <v>14</v>
      </c>
      <c r="D349" s="24"/>
      <c r="E349" s="24"/>
      <c r="F349" s="24"/>
    </row>
    <row r="350">
      <c r="A350" s="18" t="s">
        <v>3967</v>
      </c>
      <c r="B350" s="20" t="s">
        <v>3968</v>
      </c>
      <c r="C350" s="22" t="s">
        <v>14</v>
      </c>
      <c r="D350" s="24"/>
      <c r="E350" s="24"/>
      <c r="F350" s="24"/>
    </row>
    <row r="351">
      <c r="A351" s="18" t="s">
        <v>3969</v>
      </c>
      <c r="B351" s="20" t="s">
        <v>3970</v>
      </c>
      <c r="C351" s="22" t="s">
        <v>14</v>
      </c>
      <c r="D351" s="24"/>
      <c r="E351" s="24"/>
      <c r="F351" s="24"/>
    </row>
    <row r="352">
      <c r="A352" s="18" t="s">
        <v>3971</v>
      </c>
      <c r="B352" s="20" t="s">
        <v>3972</v>
      </c>
      <c r="C352" s="22" t="s">
        <v>14</v>
      </c>
      <c r="D352" s="24"/>
      <c r="E352" s="24"/>
      <c r="F352" s="24"/>
    </row>
    <row r="353">
      <c r="A353" s="18" t="s">
        <v>3973</v>
      </c>
      <c r="B353" s="20" t="s">
        <v>3974</v>
      </c>
      <c r="C353" s="22" t="s">
        <v>14</v>
      </c>
      <c r="D353" s="24"/>
      <c r="E353" s="24"/>
      <c r="F353" s="24"/>
    </row>
    <row r="354">
      <c r="A354" s="18" t="s">
        <v>3975</v>
      </c>
      <c r="B354" s="20" t="s">
        <v>3976</v>
      </c>
      <c r="C354" s="22" t="s">
        <v>14</v>
      </c>
      <c r="D354" s="24"/>
      <c r="E354" s="24"/>
      <c r="F354" s="24"/>
    </row>
    <row r="355">
      <c r="A355" s="18" t="s">
        <v>3981</v>
      </c>
      <c r="B355" s="20" t="s">
        <v>3982</v>
      </c>
      <c r="C355" s="22" t="s">
        <v>14</v>
      </c>
      <c r="D355" s="24"/>
      <c r="E355" s="24"/>
      <c r="F355" s="24"/>
    </row>
    <row r="356">
      <c r="A356" s="18" t="s">
        <v>3983</v>
      </c>
      <c r="B356" s="20" t="s">
        <v>3984</v>
      </c>
      <c r="C356" s="22" t="s">
        <v>14</v>
      </c>
      <c r="D356" s="24"/>
      <c r="E356" s="24"/>
      <c r="F356" s="24"/>
    </row>
    <row r="357">
      <c r="A357" s="18" t="s">
        <v>3985</v>
      </c>
      <c r="B357" s="20" t="s">
        <v>3986</v>
      </c>
      <c r="C357" s="22" t="s">
        <v>14</v>
      </c>
      <c r="D357" s="24"/>
      <c r="E357" s="24"/>
      <c r="F357" s="24"/>
    </row>
    <row r="358">
      <c r="A358" s="18" t="s">
        <v>3987</v>
      </c>
      <c r="B358" s="20" t="s">
        <v>3988</v>
      </c>
      <c r="C358" s="22" t="s">
        <v>14</v>
      </c>
      <c r="D358" s="24"/>
      <c r="E358" s="24"/>
      <c r="F358" s="24"/>
    </row>
    <row r="359">
      <c r="A359" s="18" t="s">
        <v>3990</v>
      </c>
      <c r="B359" s="20" t="s">
        <v>3992</v>
      </c>
      <c r="C359" s="22" t="s">
        <v>14</v>
      </c>
      <c r="D359" s="24"/>
      <c r="E359" s="24"/>
      <c r="F359" s="24"/>
    </row>
    <row r="360">
      <c r="A360" s="18" t="s">
        <v>3993</v>
      </c>
      <c r="B360" s="20" t="s">
        <v>3994</v>
      </c>
      <c r="C360" s="22" t="s">
        <v>14</v>
      </c>
      <c r="D360" s="24"/>
      <c r="E360" s="24"/>
      <c r="F360" s="24"/>
    </row>
    <row r="361">
      <c r="A361" s="18" t="s">
        <v>3997</v>
      </c>
      <c r="B361" s="20" t="s">
        <v>3998</v>
      </c>
      <c r="C361" s="22" t="s">
        <v>14</v>
      </c>
      <c r="D361" s="24"/>
      <c r="E361" s="24"/>
      <c r="F361" s="24"/>
    </row>
    <row r="362">
      <c r="A362" s="18" t="s">
        <v>3999</v>
      </c>
      <c r="B362" s="20" t="s">
        <v>4000</v>
      </c>
      <c r="C362" s="22" t="s">
        <v>14</v>
      </c>
      <c r="D362" s="24"/>
      <c r="E362" s="24"/>
      <c r="F362" s="24"/>
    </row>
    <row r="363">
      <c r="A363" s="18" t="s">
        <v>4001</v>
      </c>
      <c r="B363" s="20" t="s">
        <v>4002</v>
      </c>
      <c r="C363" s="22" t="s">
        <v>14</v>
      </c>
      <c r="D363" s="24"/>
      <c r="E363" s="24"/>
      <c r="F363" s="24"/>
    </row>
    <row r="364">
      <c r="A364" s="18" t="s">
        <v>4003</v>
      </c>
      <c r="B364" s="20" t="s">
        <v>4004</v>
      </c>
      <c r="C364" s="22" t="s">
        <v>14</v>
      </c>
      <c r="D364" s="24"/>
      <c r="E364" s="24"/>
      <c r="F364" s="24"/>
    </row>
    <row r="365">
      <c r="A365" s="18" t="s">
        <v>4005</v>
      </c>
      <c r="B365" s="20" t="s">
        <v>4006</v>
      </c>
      <c r="C365" s="22" t="s">
        <v>14</v>
      </c>
      <c r="D365" s="24"/>
      <c r="E365" s="24"/>
      <c r="F365" s="24"/>
    </row>
    <row r="366">
      <c r="A366" s="18" t="s">
        <v>4007</v>
      </c>
      <c r="B366" s="20" t="s">
        <v>4008</v>
      </c>
      <c r="C366" s="22" t="s">
        <v>14</v>
      </c>
      <c r="D366" s="24"/>
      <c r="E366" s="24"/>
      <c r="F366" s="24"/>
    </row>
    <row r="367">
      <c r="A367" s="18" t="s">
        <v>4009</v>
      </c>
      <c r="B367" s="20" t="s">
        <v>4010</v>
      </c>
      <c r="C367" s="22" t="s">
        <v>14</v>
      </c>
      <c r="D367" s="24"/>
      <c r="E367" s="24"/>
      <c r="F367" s="24"/>
    </row>
    <row r="368">
      <c r="A368" s="18" t="s">
        <v>4011</v>
      </c>
      <c r="B368" s="20" t="s">
        <v>4012</v>
      </c>
      <c r="C368" s="22" t="s">
        <v>14</v>
      </c>
      <c r="D368" s="24"/>
      <c r="E368" s="24"/>
      <c r="F368" s="24"/>
    </row>
    <row r="369">
      <c r="A369" s="18" t="s">
        <v>4015</v>
      </c>
      <c r="B369" s="20" t="s">
        <v>4016</v>
      </c>
      <c r="C369" s="22" t="s">
        <v>14</v>
      </c>
      <c r="D369" s="24"/>
      <c r="E369" s="24"/>
      <c r="F369" s="24"/>
    </row>
    <row r="370">
      <c r="A370" s="18" t="s">
        <v>4017</v>
      </c>
      <c r="B370" s="20" t="s">
        <v>4018</v>
      </c>
      <c r="C370" s="22" t="s">
        <v>14</v>
      </c>
      <c r="D370" s="24"/>
      <c r="E370" s="24"/>
      <c r="F370" s="24"/>
    </row>
    <row r="371">
      <c r="A371" s="18" t="s">
        <v>4019</v>
      </c>
      <c r="B371" s="20" t="s">
        <v>4021</v>
      </c>
      <c r="C371" s="22" t="s">
        <v>14</v>
      </c>
      <c r="D371" s="24"/>
      <c r="E371" s="24"/>
      <c r="F371" s="24"/>
    </row>
    <row r="372">
      <c r="A372" s="18" t="s">
        <v>4023</v>
      </c>
      <c r="B372" s="20" t="s">
        <v>4024</v>
      </c>
      <c r="C372" s="22" t="s">
        <v>14</v>
      </c>
      <c r="D372" s="24"/>
      <c r="E372" s="24"/>
      <c r="F372" s="24"/>
    </row>
    <row r="373">
      <c r="A373" s="18" t="s">
        <v>4026</v>
      </c>
      <c r="B373" s="20" t="s">
        <v>4028</v>
      </c>
      <c r="C373" s="22" t="s">
        <v>14</v>
      </c>
      <c r="D373" s="24"/>
      <c r="E373" s="24"/>
      <c r="F373" s="24"/>
    </row>
    <row r="374">
      <c r="A374" s="18" t="s">
        <v>4029</v>
      </c>
      <c r="B374" s="20" t="s">
        <v>4030</v>
      </c>
      <c r="C374" s="22" t="s">
        <v>14</v>
      </c>
      <c r="D374" s="24"/>
      <c r="E374" s="24"/>
      <c r="F374" s="24"/>
    </row>
    <row r="375">
      <c r="A375" s="18" t="s">
        <v>4031</v>
      </c>
      <c r="B375" s="20" t="s">
        <v>4032</v>
      </c>
      <c r="C375" s="22" t="s">
        <v>14</v>
      </c>
      <c r="D375" s="24"/>
      <c r="E375" s="24"/>
      <c r="F375" s="24"/>
    </row>
    <row r="376">
      <c r="A376" s="18" t="s">
        <v>4033</v>
      </c>
      <c r="B376" s="20" t="s">
        <v>4035</v>
      </c>
      <c r="C376" s="22" t="s">
        <v>14</v>
      </c>
      <c r="D376" s="24"/>
      <c r="E376" s="24"/>
      <c r="F376" s="24"/>
    </row>
    <row r="377">
      <c r="A377" s="18" t="s">
        <v>4037</v>
      </c>
      <c r="B377" s="20" t="s">
        <v>4038</v>
      </c>
      <c r="C377" s="22" t="s">
        <v>14</v>
      </c>
      <c r="D377" s="24"/>
      <c r="E377" s="24"/>
      <c r="F377" s="24"/>
    </row>
    <row r="378">
      <c r="A378" s="18" t="s">
        <v>4039</v>
      </c>
      <c r="B378" s="20" t="s">
        <v>4040</v>
      </c>
      <c r="C378" s="22" t="s">
        <v>14</v>
      </c>
      <c r="D378" s="24"/>
      <c r="E378" s="24"/>
      <c r="F378" s="24"/>
    </row>
    <row r="379">
      <c r="A379" s="18" t="s">
        <v>4041</v>
      </c>
      <c r="B379" s="20" t="s">
        <v>4042</v>
      </c>
      <c r="C379" s="22" t="s">
        <v>14</v>
      </c>
      <c r="D379" s="24"/>
      <c r="E379" s="24"/>
      <c r="F379" s="24"/>
    </row>
    <row r="380">
      <c r="A380" s="18" t="s">
        <v>4043</v>
      </c>
      <c r="B380" s="20" t="s">
        <v>4044</v>
      </c>
      <c r="C380" s="22" t="s">
        <v>14</v>
      </c>
      <c r="D380" s="24"/>
      <c r="E380" s="24"/>
      <c r="F380" s="24"/>
    </row>
    <row r="381">
      <c r="A381" s="18" t="s">
        <v>4045</v>
      </c>
      <c r="B381" s="20" t="s">
        <v>4046</v>
      </c>
      <c r="C381" s="22" t="s">
        <v>14</v>
      </c>
      <c r="D381" s="24"/>
      <c r="E381" s="24"/>
      <c r="F381" s="24"/>
    </row>
    <row r="382">
      <c r="A382" s="18" t="s">
        <v>4047</v>
      </c>
      <c r="B382" s="20" t="s">
        <v>4048</v>
      </c>
      <c r="C382" s="22" t="s">
        <v>14</v>
      </c>
      <c r="D382" s="24"/>
      <c r="E382" s="24"/>
      <c r="F382" s="24"/>
    </row>
    <row r="383">
      <c r="A383" s="18" t="s">
        <v>4049</v>
      </c>
      <c r="B383" s="20" t="s">
        <v>4050</v>
      </c>
      <c r="C383" s="22" t="s">
        <v>14</v>
      </c>
      <c r="D383" s="24"/>
      <c r="E383" s="24"/>
      <c r="F383" s="24"/>
    </row>
    <row r="384">
      <c r="A384" s="18" t="s">
        <v>4051</v>
      </c>
      <c r="B384" s="20" t="s">
        <v>4052</v>
      </c>
      <c r="C384" s="22" t="s">
        <v>14</v>
      </c>
      <c r="D384" s="24"/>
      <c r="E384" s="24"/>
      <c r="F384" s="24"/>
    </row>
    <row r="385">
      <c r="A385" s="18" t="s">
        <v>4053</v>
      </c>
      <c r="B385" s="20" t="s">
        <v>4054</v>
      </c>
      <c r="C385" s="22" t="s">
        <v>14</v>
      </c>
      <c r="D385" s="24"/>
      <c r="E385" s="24"/>
      <c r="F385" s="24"/>
    </row>
    <row r="386">
      <c r="A386" s="18" t="s">
        <v>4055</v>
      </c>
      <c r="B386" s="20" t="s">
        <v>4056</v>
      </c>
      <c r="C386" s="22" t="s">
        <v>14</v>
      </c>
      <c r="D386" s="24"/>
      <c r="E386" s="24"/>
      <c r="F386" s="24"/>
    </row>
    <row r="387">
      <c r="A387" s="18" t="s">
        <v>4057</v>
      </c>
      <c r="B387" s="20" t="s">
        <v>4059</v>
      </c>
      <c r="C387" s="22" t="s">
        <v>14</v>
      </c>
      <c r="D387" s="24"/>
      <c r="E387" s="24"/>
      <c r="F387" s="24"/>
    </row>
    <row r="388">
      <c r="A388" s="18" t="s">
        <v>4061</v>
      </c>
      <c r="B388" s="20" t="s">
        <v>4062</v>
      </c>
      <c r="C388" s="22" t="s">
        <v>14</v>
      </c>
      <c r="D388" s="24"/>
      <c r="E388" s="24"/>
      <c r="F388" s="24"/>
    </row>
    <row r="389">
      <c r="A389" s="18" t="s">
        <v>4065</v>
      </c>
      <c r="B389" s="20" t="s">
        <v>4066</v>
      </c>
      <c r="C389" s="22" t="s">
        <v>14</v>
      </c>
      <c r="D389" s="24"/>
      <c r="E389" s="24"/>
      <c r="F389" s="24"/>
    </row>
    <row r="390">
      <c r="A390" s="18" t="s">
        <v>4067</v>
      </c>
      <c r="B390" s="20" t="s">
        <v>4068</v>
      </c>
      <c r="C390" s="22" t="s">
        <v>14</v>
      </c>
      <c r="D390" s="24"/>
      <c r="E390" s="24"/>
      <c r="F390" s="24"/>
    </row>
    <row r="391">
      <c r="A391" s="18" t="s">
        <v>4069</v>
      </c>
      <c r="B391" s="20" t="s">
        <v>4070</v>
      </c>
      <c r="C391" s="22" t="s">
        <v>14</v>
      </c>
      <c r="D391" s="24"/>
      <c r="E391" s="24"/>
      <c r="F391" s="24"/>
    </row>
    <row r="392">
      <c r="A392" s="18" t="s">
        <v>4071</v>
      </c>
      <c r="B392" s="20" t="s">
        <v>4072</v>
      </c>
      <c r="C392" s="22" t="s">
        <v>14</v>
      </c>
      <c r="D392" s="24"/>
      <c r="E392" s="24"/>
      <c r="F392" s="24"/>
    </row>
    <row r="393">
      <c r="A393" s="18" t="s">
        <v>4073</v>
      </c>
      <c r="B393" s="20" t="s">
        <v>4074</v>
      </c>
      <c r="C393" s="22" t="s">
        <v>14</v>
      </c>
      <c r="D393" s="24"/>
      <c r="E393" s="24"/>
      <c r="F393" s="24"/>
    </row>
    <row r="394">
      <c r="A394" s="18" t="s">
        <v>4077</v>
      </c>
      <c r="B394" s="20" t="s">
        <v>4078</v>
      </c>
      <c r="C394" s="22" t="s">
        <v>14</v>
      </c>
      <c r="D394" s="24"/>
      <c r="E394" s="24"/>
      <c r="F394" s="24"/>
    </row>
    <row r="395">
      <c r="A395" s="18" t="s">
        <v>4079</v>
      </c>
      <c r="B395" s="20" t="s">
        <v>4080</v>
      </c>
      <c r="C395" s="22" t="s">
        <v>14</v>
      </c>
      <c r="D395" s="24"/>
      <c r="E395" s="24"/>
      <c r="F395" s="24"/>
    </row>
    <row r="396">
      <c r="A396" s="18" t="s">
        <v>4081</v>
      </c>
      <c r="B396" s="20" t="s">
        <v>4082</v>
      </c>
      <c r="C396" s="22" t="s">
        <v>14</v>
      </c>
      <c r="D396" s="24"/>
      <c r="E396" s="24"/>
      <c r="F396" s="24"/>
    </row>
    <row r="397">
      <c r="A397" s="18" t="s">
        <v>4083</v>
      </c>
      <c r="B397" s="20" t="s">
        <v>4084</v>
      </c>
      <c r="C397" s="22" t="s">
        <v>14</v>
      </c>
      <c r="D397" s="24"/>
      <c r="E397" s="24"/>
      <c r="F397" s="24"/>
    </row>
    <row r="398">
      <c r="A398" s="18" t="s">
        <v>4085</v>
      </c>
      <c r="B398" s="20" t="s">
        <v>4086</v>
      </c>
      <c r="C398" s="22" t="s">
        <v>14</v>
      </c>
      <c r="D398" s="24"/>
      <c r="E398" s="24"/>
      <c r="F398" s="24"/>
    </row>
    <row r="399">
      <c r="A399" s="18" t="s">
        <v>4087</v>
      </c>
      <c r="B399" s="20" t="s">
        <v>4088</v>
      </c>
      <c r="C399" s="22" t="s">
        <v>14</v>
      </c>
      <c r="D399" s="24"/>
      <c r="E399" s="24"/>
      <c r="F399" s="24"/>
    </row>
    <row r="400">
      <c r="A400" s="18" t="s">
        <v>4089</v>
      </c>
      <c r="B400" s="20" t="s">
        <v>4090</v>
      </c>
      <c r="C400" s="22" t="s">
        <v>14</v>
      </c>
      <c r="D400" s="24"/>
      <c r="E400" s="24"/>
      <c r="F400" s="24"/>
    </row>
    <row r="401">
      <c r="A401" s="18" t="s">
        <v>4091</v>
      </c>
      <c r="B401" s="20" t="s">
        <v>4092</v>
      </c>
      <c r="C401" s="22" t="s">
        <v>14</v>
      </c>
      <c r="D401" s="24"/>
      <c r="E401" s="24"/>
      <c r="F401" s="24"/>
    </row>
    <row r="402">
      <c r="A402" s="18" t="s">
        <v>4093</v>
      </c>
      <c r="B402" s="20" t="s">
        <v>4095</v>
      </c>
      <c r="C402" s="22" t="s">
        <v>14</v>
      </c>
      <c r="D402" s="24"/>
      <c r="E402" s="24"/>
      <c r="F402" s="24"/>
    </row>
    <row r="403">
      <c r="A403" s="18" t="s">
        <v>4097</v>
      </c>
      <c r="B403" s="20" t="s">
        <v>4098</v>
      </c>
      <c r="C403" s="22" t="s">
        <v>14</v>
      </c>
      <c r="D403" s="24"/>
      <c r="E403" s="24"/>
      <c r="F403" s="24"/>
    </row>
    <row r="404">
      <c r="A404" s="18" t="s">
        <v>4099</v>
      </c>
      <c r="B404" s="20" t="s">
        <v>4100</v>
      </c>
      <c r="C404" s="22" t="s">
        <v>14</v>
      </c>
      <c r="D404" s="24"/>
      <c r="E404" s="24"/>
      <c r="F404" s="24"/>
    </row>
    <row r="405">
      <c r="A405" s="18" t="s">
        <v>4101</v>
      </c>
      <c r="B405" s="20" t="s">
        <v>4102</v>
      </c>
      <c r="C405" s="22" t="s">
        <v>14</v>
      </c>
      <c r="D405" s="24"/>
      <c r="E405" s="24"/>
      <c r="F405" s="24"/>
    </row>
    <row r="406">
      <c r="A406" s="18" t="s">
        <v>4103</v>
      </c>
      <c r="B406" s="20" t="s">
        <v>4104</v>
      </c>
      <c r="C406" s="22" t="s">
        <v>14</v>
      </c>
      <c r="D406" s="24"/>
      <c r="E406" s="24"/>
      <c r="F406" s="24"/>
    </row>
    <row r="407">
      <c r="A407" s="18" t="s">
        <v>4105</v>
      </c>
      <c r="B407" s="20" t="s">
        <v>4106</v>
      </c>
      <c r="C407" s="22" t="s">
        <v>14</v>
      </c>
      <c r="D407" s="24"/>
      <c r="E407" s="24"/>
      <c r="F407" s="24"/>
    </row>
    <row r="408">
      <c r="A408" s="18" t="s">
        <v>4109</v>
      </c>
      <c r="B408" s="20" t="s">
        <v>4110</v>
      </c>
      <c r="C408" s="22" t="s">
        <v>14</v>
      </c>
      <c r="D408" s="24"/>
      <c r="E408" s="24"/>
      <c r="F408" s="24"/>
    </row>
    <row r="409">
      <c r="A409" s="18" t="s">
        <v>4111</v>
      </c>
      <c r="B409" s="20" t="s">
        <v>4112</v>
      </c>
      <c r="C409" s="22" t="s">
        <v>14</v>
      </c>
      <c r="D409" s="24"/>
      <c r="E409" s="24"/>
      <c r="F409" s="24"/>
    </row>
    <row r="410">
      <c r="A410" s="18" t="s">
        <v>4113</v>
      </c>
      <c r="B410" s="20" t="s">
        <v>4114</v>
      </c>
      <c r="C410" s="22" t="s">
        <v>14</v>
      </c>
      <c r="D410" s="24"/>
      <c r="E410" s="24"/>
      <c r="F410" s="24"/>
    </row>
    <row r="411">
      <c r="A411" s="18" t="s">
        <v>4115</v>
      </c>
      <c r="B411" s="20" t="s">
        <v>4116</v>
      </c>
      <c r="C411" s="22" t="s">
        <v>14</v>
      </c>
      <c r="D411" s="24"/>
      <c r="E411" s="24"/>
      <c r="F411" s="24"/>
    </row>
    <row r="412">
      <c r="A412" s="18" t="s">
        <v>4117</v>
      </c>
      <c r="B412" s="20" t="s">
        <v>4118</v>
      </c>
      <c r="C412" s="22" t="s">
        <v>14</v>
      </c>
      <c r="D412" s="24"/>
      <c r="E412" s="24"/>
      <c r="F412" s="24"/>
    </row>
    <row r="413">
      <c r="A413" s="18" t="s">
        <v>4121</v>
      </c>
      <c r="B413" s="20" t="s">
        <v>4122</v>
      </c>
      <c r="C413" s="22" t="s">
        <v>14</v>
      </c>
      <c r="D413" s="24"/>
      <c r="E413" s="24"/>
      <c r="F413" s="24"/>
    </row>
    <row r="414">
      <c r="A414" s="18" t="s">
        <v>4123</v>
      </c>
      <c r="B414" s="20" t="s">
        <v>4124</v>
      </c>
      <c r="C414" s="22" t="s">
        <v>14</v>
      </c>
      <c r="D414" s="24"/>
      <c r="E414" s="24"/>
      <c r="F414" s="24"/>
    </row>
    <row r="415">
      <c r="A415" s="18" t="s">
        <v>4125</v>
      </c>
      <c r="B415" s="20" t="s">
        <v>4126</v>
      </c>
      <c r="C415" s="22" t="s">
        <v>14</v>
      </c>
      <c r="D415" s="24"/>
      <c r="E415" s="24"/>
      <c r="F415" s="24"/>
    </row>
    <row r="416">
      <c r="A416" s="18" t="s">
        <v>4127</v>
      </c>
      <c r="B416" s="20" t="s">
        <v>4128</v>
      </c>
      <c r="C416" s="22" t="s">
        <v>14</v>
      </c>
      <c r="D416" s="24"/>
      <c r="E416" s="24"/>
      <c r="F416" s="24"/>
    </row>
    <row r="417">
      <c r="A417" s="18" t="s">
        <v>4129</v>
      </c>
      <c r="B417" s="20" t="s">
        <v>4130</v>
      </c>
      <c r="C417" s="22" t="s">
        <v>14</v>
      </c>
      <c r="D417" s="24"/>
      <c r="E417" s="24"/>
      <c r="F417" s="24"/>
    </row>
    <row r="418">
      <c r="A418" s="18" t="s">
        <v>4131</v>
      </c>
      <c r="B418" s="20" t="s">
        <v>4132</v>
      </c>
      <c r="C418" s="22" t="s">
        <v>14</v>
      </c>
      <c r="D418" s="24"/>
      <c r="E418" s="24"/>
      <c r="F418" s="24"/>
    </row>
    <row r="419">
      <c r="A419" s="18" t="s">
        <v>4135</v>
      </c>
      <c r="B419" s="20" t="s">
        <v>4136</v>
      </c>
      <c r="C419" s="22" t="s">
        <v>14</v>
      </c>
      <c r="D419" s="24"/>
      <c r="E419" s="24"/>
      <c r="F419" s="24"/>
    </row>
    <row r="420">
      <c r="A420" s="18" t="s">
        <v>4137</v>
      </c>
      <c r="B420" s="20" t="s">
        <v>4138</v>
      </c>
      <c r="C420" s="22" t="s">
        <v>14</v>
      </c>
      <c r="D420" s="24"/>
      <c r="E420" s="24"/>
      <c r="F420" s="24"/>
    </row>
    <row r="421">
      <c r="A421" s="18" t="s">
        <v>4139</v>
      </c>
      <c r="B421" s="20" t="s">
        <v>4140</v>
      </c>
      <c r="C421" s="22" t="s">
        <v>14</v>
      </c>
      <c r="D421" s="24"/>
      <c r="E421" s="24"/>
      <c r="F421" s="24"/>
    </row>
    <row r="422">
      <c r="A422" s="18" t="s">
        <v>4141</v>
      </c>
      <c r="B422" s="20" t="s">
        <v>4142</v>
      </c>
      <c r="C422" s="22" t="s">
        <v>14</v>
      </c>
      <c r="D422" s="24"/>
      <c r="E422" s="24"/>
      <c r="F422" s="24"/>
    </row>
    <row r="423">
      <c r="A423" s="18" t="s">
        <v>4143</v>
      </c>
      <c r="B423" s="20" t="s">
        <v>4144</v>
      </c>
      <c r="C423" s="22" t="s">
        <v>14</v>
      </c>
      <c r="D423" s="24"/>
      <c r="E423" s="24"/>
      <c r="F423" s="24"/>
    </row>
    <row r="424">
      <c r="A424" s="18" t="s">
        <v>4145</v>
      </c>
      <c r="B424" s="20" t="s">
        <v>4146</v>
      </c>
      <c r="C424" s="22" t="s">
        <v>14</v>
      </c>
      <c r="D424" s="24"/>
      <c r="E424" s="24"/>
      <c r="F424" s="24"/>
    </row>
    <row r="425">
      <c r="A425" s="18" t="s">
        <v>4149</v>
      </c>
      <c r="B425" s="20" t="s">
        <v>4150</v>
      </c>
      <c r="C425" s="22" t="s">
        <v>14</v>
      </c>
      <c r="D425" s="24"/>
      <c r="E425" s="24"/>
      <c r="F425" s="24"/>
    </row>
    <row r="426">
      <c r="A426" s="18" t="s">
        <v>4151</v>
      </c>
      <c r="B426" s="20" t="s">
        <v>4152</v>
      </c>
      <c r="C426" s="22" t="s">
        <v>14</v>
      </c>
      <c r="D426" s="24"/>
      <c r="E426" s="24"/>
      <c r="F426" s="24"/>
    </row>
    <row r="427">
      <c r="A427" s="18" t="s">
        <v>4155</v>
      </c>
      <c r="B427" s="20" t="s">
        <v>4156</v>
      </c>
      <c r="C427" s="22" t="s">
        <v>14</v>
      </c>
      <c r="D427" s="24"/>
      <c r="E427" s="24"/>
      <c r="F427" s="24"/>
    </row>
    <row r="428">
      <c r="A428" s="18" t="s">
        <v>4157</v>
      </c>
      <c r="B428" s="20" t="s">
        <v>4158</v>
      </c>
      <c r="C428" s="22" t="s">
        <v>14</v>
      </c>
      <c r="D428" s="24"/>
      <c r="E428" s="24"/>
      <c r="F428" s="24"/>
    </row>
    <row r="429">
      <c r="A429" s="18" t="s">
        <v>4161</v>
      </c>
      <c r="B429" s="20" t="s">
        <v>4162</v>
      </c>
      <c r="C429" s="22" t="s">
        <v>14</v>
      </c>
      <c r="D429" s="24"/>
      <c r="E429" s="24"/>
      <c r="F429" s="24"/>
    </row>
    <row r="430">
      <c r="A430" s="18" t="s">
        <v>4163</v>
      </c>
      <c r="B430" s="20" t="s">
        <v>4164</v>
      </c>
      <c r="C430" s="22" t="s">
        <v>14</v>
      </c>
      <c r="D430" s="24"/>
      <c r="E430" s="24"/>
      <c r="F430" s="24"/>
    </row>
    <row r="431">
      <c r="A431" s="18" t="s">
        <v>4165</v>
      </c>
      <c r="B431" s="20" t="s">
        <v>4166</v>
      </c>
      <c r="C431" s="22" t="s">
        <v>14</v>
      </c>
      <c r="D431" s="24"/>
      <c r="E431" s="24"/>
      <c r="F431" s="24"/>
    </row>
    <row r="432">
      <c r="A432" s="18" t="s">
        <v>4167</v>
      </c>
      <c r="B432" s="20" t="s">
        <v>4169</v>
      </c>
      <c r="C432" s="22" t="s">
        <v>14</v>
      </c>
      <c r="D432" s="24"/>
      <c r="E432" s="24"/>
      <c r="F432" s="24"/>
    </row>
    <row r="433">
      <c r="A433" s="18" t="s">
        <v>4171</v>
      </c>
      <c r="B433" s="20" t="s">
        <v>4172</v>
      </c>
      <c r="C433" s="22" t="s">
        <v>14</v>
      </c>
      <c r="D433" s="24"/>
      <c r="E433" s="24"/>
      <c r="F433" s="24"/>
    </row>
    <row r="434">
      <c r="A434" s="18" t="s">
        <v>4175</v>
      </c>
      <c r="B434" s="20" t="s">
        <v>4176</v>
      </c>
      <c r="C434" s="22" t="s">
        <v>14</v>
      </c>
      <c r="D434" s="24"/>
      <c r="E434" s="24"/>
      <c r="F434" s="24"/>
    </row>
    <row r="435">
      <c r="A435" s="18" t="s">
        <v>4177</v>
      </c>
      <c r="B435" s="20" t="s">
        <v>4178</v>
      </c>
      <c r="C435" s="22" t="s">
        <v>14</v>
      </c>
      <c r="D435" s="24"/>
      <c r="E435" s="24"/>
      <c r="F435" s="24"/>
    </row>
    <row r="436">
      <c r="A436" s="18" t="s">
        <v>4179</v>
      </c>
      <c r="B436" s="20" t="s">
        <v>4180</v>
      </c>
      <c r="C436" s="22" t="s">
        <v>14</v>
      </c>
      <c r="D436" s="24"/>
      <c r="E436" s="24"/>
      <c r="F436" s="24"/>
    </row>
    <row r="437">
      <c r="A437" s="18" t="s">
        <v>4181</v>
      </c>
      <c r="B437" s="20" t="s">
        <v>4182</v>
      </c>
      <c r="C437" s="22" t="s">
        <v>14</v>
      </c>
      <c r="D437" s="24"/>
      <c r="E437" s="24"/>
      <c r="F437" s="24"/>
    </row>
    <row r="438">
      <c r="A438" s="18" t="s">
        <v>4183</v>
      </c>
      <c r="B438" s="20" t="s">
        <v>4185</v>
      </c>
      <c r="C438" s="22" t="s">
        <v>14</v>
      </c>
      <c r="D438" s="24"/>
      <c r="E438" s="24"/>
      <c r="F438" s="24"/>
    </row>
    <row r="439">
      <c r="A439" s="18" t="s">
        <v>4187</v>
      </c>
      <c r="B439" s="20" t="s">
        <v>4188</v>
      </c>
      <c r="C439" s="22" t="s">
        <v>14</v>
      </c>
      <c r="D439" s="24"/>
      <c r="E439" s="24"/>
      <c r="F439" s="24"/>
    </row>
    <row r="440">
      <c r="A440" s="18" t="s">
        <v>4189</v>
      </c>
      <c r="B440" s="20" t="s">
        <v>4190</v>
      </c>
      <c r="C440" s="22" t="s">
        <v>14</v>
      </c>
      <c r="D440" s="24"/>
      <c r="E440" s="24"/>
      <c r="F440" s="24"/>
    </row>
    <row r="441">
      <c r="A441" s="18" t="s">
        <v>4193</v>
      </c>
      <c r="B441" s="20" t="s">
        <v>4194</v>
      </c>
      <c r="C441" s="22" t="s">
        <v>14</v>
      </c>
      <c r="D441" s="24"/>
      <c r="E441" s="24"/>
      <c r="F441" s="24"/>
    </row>
    <row r="442">
      <c r="A442" s="18" t="s">
        <v>4195</v>
      </c>
      <c r="B442" s="20" t="s">
        <v>4196</v>
      </c>
      <c r="C442" s="22" t="s">
        <v>14</v>
      </c>
      <c r="D442" s="24"/>
      <c r="E442" s="24"/>
      <c r="F442" s="24"/>
    </row>
    <row r="443">
      <c r="A443" s="18" t="s">
        <v>4197</v>
      </c>
      <c r="B443" s="20" t="s">
        <v>4198</v>
      </c>
      <c r="C443" s="22" t="s">
        <v>14</v>
      </c>
      <c r="D443" s="24"/>
      <c r="E443" s="24"/>
      <c r="F443" s="24"/>
    </row>
    <row r="444">
      <c r="A444" s="18" t="s">
        <v>4199</v>
      </c>
      <c r="B444" s="20" t="s">
        <v>4200</v>
      </c>
      <c r="C444" s="22" t="s">
        <v>14</v>
      </c>
      <c r="D444" s="24"/>
      <c r="E444" s="24"/>
      <c r="F444" s="24"/>
    </row>
    <row r="445">
      <c r="A445" s="18" t="s">
        <v>4201</v>
      </c>
      <c r="B445" s="20" t="s">
        <v>4202</v>
      </c>
      <c r="C445" s="22" t="s">
        <v>14</v>
      </c>
      <c r="D445" s="24"/>
      <c r="E445" s="24"/>
      <c r="F445" s="24"/>
    </row>
    <row r="446">
      <c r="A446" s="18" t="s">
        <v>4203</v>
      </c>
      <c r="B446" s="20" t="s">
        <v>4204</v>
      </c>
      <c r="C446" s="22" t="s">
        <v>14</v>
      </c>
      <c r="D446" s="24"/>
      <c r="E446" s="24"/>
      <c r="F446" s="24"/>
    </row>
    <row r="447">
      <c r="A447" s="18" t="s">
        <v>4207</v>
      </c>
      <c r="B447" s="20" t="s">
        <v>4208</v>
      </c>
      <c r="C447" s="22" t="s">
        <v>14</v>
      </c>
      <c r="D447" s="24"/>
      <c r="E447" s="24"/>
      <c r="F447" s="24"/>
    </row>
    <row r="448">
      <c r="A448" s="18" t="s">
        <v>4209</v>
      </c>
      <c r="B448" s="20" t="s">
        <v>4210</v>
      </c>
      <c r="C448" s="22" t="s">
        <v>14</v>
      </c>
      <c r="D448" s="24"/>
      <c r="E448" s="24"/>
      <c r="F448" s="24"/>
    </row>
    <row r="449">
      <c r="A449" s="18" t="s">
        <v>4213</v>
      </c>
      <c r="B449" s="20" t="s">
        <v>4214</v>
      </c>
      <c r="C449" s="22" t="s">
        <v>14</v>
      </c>
      <c r="D449" s="24"/>
      <c r="E449" s="24"/>
      <c r="F449" s="24"/>
    </row>
    <row r="450">
      <c r="A450" s="18" t="s">
        <v>4215</v>
      </c>
      <c r="B450" s="20" t="s">
        <v>4216</v>
      </c>
      <c r="C450" s="22" t="s">
        <v>14</v>
      </c>
      <c r="D450" s="24"/>
      <c r="E450" s="24"/>
      <c r="F450" s="24"/>
    </row>
    <row r="451">
      <c r="A451" s="18" t="s">
        <v>4217</v>
      </c>
      <c r="B451" s="20" t="s">
        <v>4218</v>
      </c>
      <c r="C451" s="22" t="s">
        <v>14</v>
      </c>
      <c r="D451" s="24"/>
      <c r="E451" s="24"/>
      <c r="F451" s="24"/>
    </row>
    <row r="452">
      <c r="A452" s="18" t="s">
        <v>4219</v>
      </c>
      <c r="B452" s="20" t="s">
        <v>4220</v>
      </c>
      <c r="C452" s="22" t="s">
        <v>14</v>
      </c>
      <c r="D452" s="24"/>
      <c r="E452" s="24"/>
      <c r="F452" s="24"/>
    </row>
    <row r="453">
      <c r="A453" s="18" t="s">
        <v>4221</v>
      </c>
      <c r="B453" s="20" t="s">
        <v>4222</v>
      </c>
      <c r="C453" s="22" t="s">
        <v>14</v>
      </c>
      <c r="D453" s="24"/>
      <c r="E453" s="24"/>
      <c r="F453" s="24"/>
    </row>
    <row r="454">
      <c r="A454" s="18" t="s">
        <v>4223</v>
      </c>
      <c r="B454" s="20" t="s">
        <v>4224</v>
      </c>
      <c r="C454" s="22" t="s">
        <v>14</v>
      </c>
      <c r="D454" s="24"/>
      <c r="E454" s="24"/>
      <c r="F454" s="24"/>
    </row>
    <row r="455">
      <c r="A455" s="18" t="s">
        <v>4225</v>
      </c>
      <c r="B455" s="20" t="s">
        <v>4226</v>
      </c>
      <c r="C455" s="22" t="s">
        <v>14</v>
      </c>
      <c r="D455" s="24"/>
      <c r="E455" s="24"/>
      <c r="F455" s="24"/>
    </row>
    <row r="456">
      <c r="A456" s="18" t="s">
        <v>4227</v>
      </c>
      <c r="B456" s="20" t="s">
        <v>4228</v>
      </c>
      <c r="C456" s="22" t="s">
        <v>14</v>
      </c>
      <c r="D456" s="24"/>
      <c r="E456" s="24"/>
      <c r="F456" s="24"/>
    </row>
    <row r="457">
      <c r="A457" s="18" t="s">
        <v>4229</v>
      </c>
      <c r="B457" s="20" t="s">
        <v>4231</v>
      </c>
      <c r="C457" s="22" t="s">
        <v>14</v>
      </c>
      <c r="D457" s="24"/>
      <c r="E457" s="24"/>
      <c r="F457" s="24"/>
    </row>
    <row r="458">
      <c r="A458" s="18" t="s">
        <v>4233</v>
      </c>
      <c r="B458" s="20" t="s">
        <v>4234</v>
      </c>
      <c r="C458" s="22" t="s">
        <v>14</v>
      </c>
      <c r="D458" s="30" t="str">
        <f>HYPERLINK("https://www.youtube.com/watch?v=8uO5m4tdFCE","HGB")</f>
        <v>HGB</v>
      </c>
      <c r="E458" s="24"/>
      <c r="F458" s="24"/>
    </row>
    <row r="459">
      <c r="A459" s="18" t="s">
        <v>4237</v>
      </c>
      <c r="B459" s="20" t="s">
        <v>4238</v>
      </c>
      <c r="C459" s="22" t="s">
        <v>14</v>
      </c>
      <c r="D459" s="24"/>
      <c r="E459" s="24"/>
      <c r="F459" s="24"/>
    </row>
    <row r="460">
      <c r="A460" s="18" t="s">
        <v>4239</v>
      </c>
      <c r="B460" s="20" t="s">
        <v>4240</v>
      </c>
      <c r="C460" s="22" t="s">
        <v>14</v>
      </c>
      <c r="D460" s="24"/>
      <c r="E460" s="24"/>
      <c r="F460" s="24"/>
    </row>
    <row r="461">
      <c r="A461" s="18" t="s">
        <v>4241</v>
      </c>
      <c r="B461" s="20" t="s">
        <v>4242</v>
      </c>
      <c r="C461" s="22" t="s">
        <v>14</v>
      </c>
      <c r="D461" s="24"/>
      <c r="E461" s="24"/>
      <c r="F461" s="24"/>
    </row>
    <row r="462">
      <c r="A462" s="18" t="s">
        <v>4243</v>
      </c>
      <c r="B462" s="20" t="s">
        <v>4244</v>
      </c>
      <c r="C462" s="22" t="s">
        <v>14</v>
      </c>
      <c r="D462" s="24"/>
      <c r="E462" s="24"/>
      <c r="F462" s="24"/>
    </row>
    <row r="463">
      <c r="A463" s="18" t="s">
        <v>4245</v>
      </c>
      <c r="B463" s="20" t="s">
        <v>4246</v>
      </c>
      <c r="C463" s="22" t="s">
        <v>14</v>
      </c>
      <c r="D463" s="24"/>
      <c r="E463" s="24"/>
      <c r="F463" s="24"/>
    </row>
    <row r="464">
      <c r="A464" s="18" t="s">
        <v>4247</v>
      </c>
      <c r="B464" s="20" t="s">
        <v>4248</v>
      </c>
      <c r="C464" s="22" t="s">
        <v>14</v>
      </c>
      <c r="D464" s="24"/>
      <c r="E464" s="24"/>
      <c r="F464" s="24"/>
    </row>
    <row r="465">
      <c r="A465" s="18" t="s">
        <v>4249</v>
      </c>
      <c r="B465" s="20" t="s">
        <v>4250</v>
      </c>
      <c r="C465" s="22" t="s">
        <v>14</v>
      </c>
      <c r="D465" s="24"/>
      <c r="E465" s="24"/>
      <c r="F465" s="24"/>
    </row>
    <row r="466">
      <c r="A466" s="18" t="s">
        <v>4251</v>
      </c>
      <c r="B466" s="20" t="s">
        <v>4252</v>
      </c>
      <c r="C466" s="22" t="s">
        <v>14</v>
      </c>
      <c r="D466" s="24"/>
      <c r="E466" s="24"/>
      <c r="F466" s="24"/>
    </row>
    <row r="467">
      <c r="A467" s="18" t="s">
        <v>4253</v>
      </c>
      <c r="B467" s="20" t="s">
        <v>4254</v>
      </c>
      <c r="C467" s="22" t="s">
        <v>14</v>
      </c>
      <c r="D467" s="24"/>
      <c r="E467" s="24"/>
      <c r="F467" s="24"/>
    </row>
    <row r="468">
      <c r="A468" s="18" t="s">
        <v>4255</v>
      </c>
      <c r="B468" s="20" t="s">
        <v>4257</v>
      </c>
      <c r="C468" s="22" t="s">
        <v>14</v>
      </c>
      <c r="D468" s="24"/>
      <c r="E468" s="24"/>
      <c r="F468" s="24"/>
    </row>
    <row r="469">
      <c r="A469" s="18" t="s">
        <v>4259</v>
      </c>
      <c r="B469" s="20" t="s">
        <v>4260</v>
      </c>
      <c r="C469" s="22" t="s">
        <v>14</v>
      </c>
      <c r="D469" s="24"/>
      <c r="E469" s="24"/>
      <c r="F469" s="24"/>
    </row>
    <row r="470">
      <c r="A470" s="18" t="s">
        <v>4261</v>
      </c>
      <c r="B470" s="20" t="s">
        <v>4262</v>
      </c>
      <c r="C470" s="22" t="s">
        <v>14</v>
      </c>
      <c r="D470" s="24"/>
      <c r="E470" s="24"/>
      <c r="F470" s="24"/>
    </row>
    <row r="471">
      <c r="A471" s="18" t="s">
        <v>4263</v>
      </c>
      <c r="B471" s="20" t="s">
        <v>4264</v>
      </c>
      <c r="C471" s="22" t="s">
        <v>14</v>
      </c>
      <c r="D471" s="24"/>
      <c r="E471" s="24"/>
      <c r="F471" s="24"/>
    </row>
    <row r="472">
      <c r="A472" s="18" t="s">
        <v>4265</v>
      </c>
      <c r="B472" s="20" t="s">
        <v>4266</v>
      </c>
      <c r="C472" s="22" t="s">
        <v>14</v>
      </c>
      <c r="D472" s="24"/>
      <c r="E472" s="24"/>
      <c r="F472" s="24"/>
    </row>
    <row r="473">
      <c r="A473" s="18" t="s">
        <v>4267</v>
      </c>
      <c r="B473" s="20" t="s">
        <v>4268</v>
      </c>
      <c r="C473" s="22" t="s">
        <v>14</v>
      </c>
      <c r="D473" s="24"/>
      <c r="E473" s="24"/>
      <c r="F473" s="24"/>
    </row>
    <row r="474">
      <c r="A474" s="18" t="s">
        <v>4270</v>
      </c>
      <c r="B474" s="20" t="s">
        <v>4271</v>
      </c>
      <c r="C474" s="22" t="s">
        <v>14</v>
      </c>
      <c r="D474" s="24"/>
      <c r="E474" s="24"/>
      <c r="F474" s="24"/>
    </row>
    <row r="475">
      <c r="A475" s="18" t="s">
        <v>4273</v>
      </c>
      <c r="B475" s="20" t="s">
        <v>4274</v>
      </c>
      <c r="C475" s="22" t="s">
        <v>14</v>
      </c>
      <c r="D475" s="24"/>
      <c r="E475" s="24"/>
      <c r="F475" s="24"/>
    </row>
    <row r="476">
      <c r="A476" s="18" t="s">
        <v>4275</v>
      </c>
      <c r="B476" s="20" t="s">
        <v>4276</v>
      </c>
      <c r="C476" s="22" t="s">
        <v>14</v>
      </c>
      <c r="D476" s="24"/>
      <c r="E476" s="24"/>
      <c r="F476" s="24"/>
    </row>
    <row r="477">
      <c r="A477" s="18" t="s">
        <v>4277</v>
      </c>
      <c r="B477" s="20" t="s">
        <v>4278</v>
      </c>
      <c r="C477" s="22" t="s">
        <v>14</v>
      </c>
      <c r="D477" s="24"/>
      <c r="E477" s="24"/>
      <c r="F477" s="24"/>
    </row>
    <row r="478">
      <c r="A478" s="18" t="s">
        <v>4279</v>
      </c>
      <c r="B478" s="20" t="s">
        <v>4280</v>
      </c>
      <c r="C478" s="22" t="s">
        <v>14</v>
      </c>
      <c r="D478" s="24"/>
      <c r="E478" s="24"/>
      <c r="F478" s="24"/>
    </row>
    <row r="479">
      <c r="A479" s="18" t="s">
        <v>4281</v>
      </c>
      <c r="B479" s="20" t="s">
        <v>4282</v>
      </c>
      <c r="C479" s="22" t="s">
        <v>14</v>
      </c>
      <c r="D479" s="24"/>
      <c r="E479" s="24"/>
      <c r="F479" s="24"/>
    </row>
    <row r="480">
      <c r="A480" s="18" t="s">
        <v>4283</v>
      </c>
      <c r="B480" s="20" t="s">
        <v>4284</v>
      </c>
      <c r="C480" s="22" t="s">
        <v>14</v>
      </c>
      <c r="D480" s="24"/>
      <c r="E480" s="24"/>
      <c r="F480" s="24"/>
    </row>
    <row r="481">
      <c r="A481" s="18" t="s">
        <v>4285</v>
      </c>
      <c r="B481" s="20" t="s">
        <v>4286</v>
      </c>
      <c r="C481" s="22" t="s">
        <v>14</v>
      </c>
      <c r="D481" s="24"/>
      <c r="E481" s="24"/>
      <c r="F481" s="24"/>
    </row>
    <row r="482">
      <c r="A482" s="18" t="s">
        <v>4287</v>
      </c>
      <c r="B482" s="20" t="s">
        <v>4288</v>
      </c>
      <c r="C482" s="22" t="s">
        <v>14</v>
      </c>
      <c r="D482" s="24"/>
      <c r="E482" s="24"/>
      <c r="F482" s="24"/>
    </row>
    <row r="483">
      <c r="A483" s="18" t="s">
        <v>4289</v>
      </c>
      <c r="B483" s="20" t="s">
        <v>4290</v>
      </c>
      <c r="C483" s="22" t="s">
        <v>14</v>
      </c>
      <c r="D483" s="24"/>
      <c r="E483" s="24"/>
      <c r="F483" s="24"/>
    </row>
    <row r="484">
      <c r="A484" s="18" t="s">
        <v>4291</v>
      </c>
      <c r="B484" s="20" t="s">
        <v>4292</v>
      </c>
      <c r="C484" s="22" t="s">
        <v>14</v>
      </c>
      <c r="D484" s="24"/>
      <c r="E484" s="24"/>
      <c r="F484" s="24"/>
    </row>
    <row r="485">
      <c r="A485" s="18" t="s">
        <v>4293</v>
      </c>
      <c r="B485" s="20" t="s">
        <v>4294</v>
      </c>
      <c r="C485" s="22" t="s">
        <v>14</v>
      </c>
      <c r="D485" s="24"/>
      <c r="E485" s="24"/>
      <c r="F485" s="24"/>
    </row>
    <row r="486">
      <c r="A486" s="18" t="s">
        <v>4295</v>
      </c>
      <c r="B486" s="20" t="s">
        <v>4296</v>
      </c>
      <c r="C486" s="22" t="s">
        <v>14</v>
      </c>
      <c r="D486" s="24"/>
      <c r="E486" s="24"/>
      <c r="F486" s="24"/>
    </row>
    <row r="487">
      <c r="A487" s="18" t="s">
        <v>4297</v>
      </c>
      <c r="B487" s="20" t="s">
        <v>4298</v>
      </c>
      <c r="C487" s="22" t="s">
        <v>14</v>
      </c>
      <c r="D487" s="24"/>
      <c r="E487" s="24"/>
      <c r="F487" s="24"/>
    </row>
    <row r="488">
      <c r="A488" s="18" t="s">
        <v>4299</v>
      </c>
      <c r="B488" s="20" t="s">
        <v>4300</v>
      </c>
      <c r="C488" s="22" t="s">
        <v>14</v>
      </c>
      <c r="D488" s="24"/>
      <c r="E488" s="24"/>
      <c r="F488" s="24"/>
    </row>
    <row r="489">
      <c r="A489" s="18" t="s">
        <v>4301</v>
      </c>
      <c r="B489" s="20" t="s">
        <v>4303</v>
      </c>
      <c r="C489" s="22" t="s">
        <v>14</v>
      </c>
      <c r="D489" s="24"/>
      <c r="E489" s="24"/>
      <c r="F489" s="24"/>
    </row>
    <row r="490">
      <c r="A490" s="18" t="s">
        <v>4304</v>
      </c>
      <c r="B490" s="20" t="s">
        <v>4305</v>
      </c>
      <c r="C490" s="22" t="s">
        <v>14</v>
      </c>
      <c r="D490" s="24"/>
      <c r="E490" s="24"/>
      <c r="F490" s="24"/>
    </row>
    <row r="491">
      <c r="A491" s="18" t="s">
        <v>4307</v>
      </c>
      <c r="B491" s="20" t="s">
        <v>4308</v>
      </c>
      <c r="C491" s="22" t="s">
        <v>14</v>
      </c>
      <c r="D491" s="24"/>
      <c r="E491" s="24"/>
      <c r="F491" s="24"/>
    </row>
    <row r="492">
      <c r="A492" s="18" t="s">
        <v>4309</v>
      </c>
      <c r="B492" s="20" t="s">
        <v>4310</v>
      </c>
      <c r="C492" s="22" t="s">
        <v>14</v>
      </c>
      <c r="D492" s="24"/>
      <c r="E492" s="24"/>
      <c r="F492" s="24"/>
    </row>
    <row r="493">
      <c r="A493" s="18" t="s">
        <v>4311</v>
      </c>
      <c r="B493" s="20" t="s">
        <v>4312</v>
      </c>
      <c r="C493" s="22" t="s">
        <v>14</v>
      </c>
      <c r="D493" s="24"/>
      <c r="E493" s="24"/>
      <c r="F493" s="24"/>
    </row>
    <row r="494">
      <c r="A494" s="18" t="s">
        <v>4313</v>
      </c>
      <c r="B494" s="20" t="s">
        <v>4314</v>
      </c>
      <c r="C494" s="22" t="s">
        <v>14</v>
      </c>
      <c r="D494" s="24"/>
      <c r="E494" s="24"/>
      <c r="F494" s="24"/>
    </row>
    <row r="495">
      <c r="A495" s="18" t="s">
        <v>4315</v>
      </c>
      <c r="B495" s="20" t="s">
        <v>4316</v>
      </c>
      <c r="C495" s="22" t="s">
        <v>14</v>
      </c>
      <c r="D495" s="24"/>
      <c r="E495" s="24"/>
      <c r="F495" s="24"/>
    </row>
    <row r="496">
      <c r="A496" s="18" t="s">
        <v>4317</v>
      </c>
      <c r="B496" s="20" t="s">
        <v>4318</v>
      </c>
      <c r="C496" s="22" t="s">
        <v>14</v>
      </c>
      <c r="D496" s="30" t="str">
        <f>HYPERLINK("https://www.youtube.com/watch?v=Wa0qA-adhpM","HGB")</f>
        <v>HGB</v>
      </c>
      <c r="E496" s="24"/>
      <c r="F496" s="24"/>
    </row>
    <row r="497">
      <c r="A497" s="18" t="s">
        <v>4319</v>
      </c>
      <c r="B497" s="20" t="s">
        <v>4320</v>
      </c>
      <c r="C497" s="22" t="s">
        <v>14</v>
      </c>
      <c r="D497" s="24"/>
      <c r="E497" s="24"/>
      <c r="F497" s="24"/>
    </row>
    <row r="498">
      <c r="A498" s="18" t="s">
        <v>4321</v>
      </c>
      <c r="B498" s="20" t="s">
        <v>4322</v>
      </c>
      <c r="C498" s="22" t="s">
        <v>14</v>
      </c>
      <c r="D498" s="24"/>
      <c r="E498" s="24"/>
      <c r="F498" s="24"/>
    </row>
    <row r="499">
      <c r="A499" s="18" t="s">
        <v>4323</v>
      </c>
      <c r="B499" s="20" t="s">
        <v>4324</v>
      </c>
      <c r="C499" s="22" t="s">
        <v>14</v>
      </c>
      <c r="D499" s="24"/>
      <c r="E499" s="24"/>
      <c r="F499" s="24"/>
    </row>
    <row r="500">
      <c r="A500" s="18" t="s">
        <v>4325</v>
      </c>
      <c r="B500" s="20" t="s">
        <v>4326</v>
      </c>
      <c r="C500" s="22" t="s">
        <v>14</v>
      </c>
      <c r="D500" s="24"/>
      <c r="E500" s="24"/>
      <c r="F500" s="24"/>
    </row>
    <row r="501">
      <c r="A501" s="18" t="s">
        <v>4327</v>
      </c>
      <c r="B501" s="20" t="s">
        <v>4328</v>
      </c>
      <c r="C501" s="22" t="s">
        <v>14</v>
      </c>
      <c r="D501" s="24"/>
      <c r="E501" s="24"/>
      <c r="F501" s="24"/>
    </row>
    <row r="502">
      <c r="A502" s="18" t="s">
        <v>4329</v>
      </c>
      <c r="B502" s="20" t="s">
        <v>4330</v>
      </c>
      <c r="C502" s="22" t="s">
        <v>14</v>
      </c>
      <c r="D502" s="24"/>
      <c r="E502" s="24"/>
      <c r="F502" s="24"/>
    </row>
    <row r="503">
      <c r="A503" s="18" t="s">
        <v>4333</v>
      </c>
      <c r="B503" s="20" t="s">
        <v>4334</v>
      </c>
      <c r="C503" s="22" t="s">
        <v>14</v>
      </c>
      <c r="D503" s="24"/>
      <c r="E503" s="24"/>
      <c r="F503" s="24"/>
    </row>
    <row r="504">
      <c r="A504" s="18" t="s">
        <v>4335</v>
      </c>
      <c r="B504" s="20" t="s">
        <v>4336</v>
      </c>
      <c r="C504" s="22" t="s">
        <v>14</v>
      </c>
      <c r="D504" s="24"/>
      <c r="E504" s="24"/>
      <c r="F504" s="24"/>
    </row>
    <row r="505">
      <c r="A505" s="18" t="s">
        <v>4337</v>
      </c>
      <c r="B505" s="20" t="s">
        <v>4338</v>
      </c>
      <c r="C505" s="22" t="s">
        <v>14</v>
      </c>
      <c r="D505" s="24"/>
      <c r="E505" s="24"/>
      <c r="F505" s="24"/>
    </row>
    <row r="506">
      <c r="A506" s="18" t="s">
        <v>4339</v>
      </c>
      <c r="B506" s="20" t="s">
        <v>4340</v>
      </c>
      <c r="C506" s="22" t="s">
        <v>14</v>
      </c>
      <c r="D506" s="24"/>
      <c r="E506" s="24"/>
      <c r="F506" s="24"/>
    </row>
    <row r="507">
      <c r="A507" s="18" t="s">
        <v>4341</v>
      </c>
      <c r="B507" s="20" t="s">
        <v>4342</v>
      </c>
      <c r="C507" s="22" t="s">
        <v>14</v>
      </c>
      <c r="D507" s="30" t="str">
        <f>HYPERLINK("https://www.youtube.com/watch?v=TvSWuJ_VuT4","HGB")</f>
        <v>HGB</v>
      </c>
      <c r="E507" s="24"/>
      <c r="F507" s="24"/>
    </row>
    <row r="508">
      <c r="A508" s="18" t="s">
        <v>4345</v>
      </c>
      <c r="B508" s="20" t="s">
        <v>4346</v>
      </c>
      <c r="C508" s="22" t="s">
        <v>14</v>
      </c>
      <c r="D508" s="24"/>
      <c r="E508" s="24"/>
      <c r="F508" s="24"/>
    </row>
    <row r="509">
      <c r="A509" s="18" t="s">
        <v>4347</v>
      </c>
      <c r="B509" s="20" t="s">
        <v>4348</v>
      </c>
      <c r="C509" s="22" t="s">
        <v>14</v>
      </c>
      <c r="D509" s="24"/>
      <c r="E509" s="24"/>
      <c r="F509" s="24"/>
    </row>
    <row r="510">
      <c r="A510" s="18" t="s">
        <v>4349</v>
      </c>
      <c r="B510" s="20" t="s">
        <v>4350</v>
      </c>
      <c r="C510" s="22" t="s">
        <v>14</v>
      </c>
      <c r="D510" s="24"/>
      <c r="E510" s="24"/>
      <c r="F510" s="24"/>
    </row>
    <row r="511">
      <c r="A511" s="18" t="s">
        <v>4351</v>
      </c>
      <c r="B511" s="20" t="s">
        <v>4352</v>
      </c>
      <c r="C511" s="22" t="s">
        <v>14</v>
      </c>
      <c r="D511" s="24"/>
      <c r="E511" s="24"/>
      <c r="F511" s="24"/>
    </row>
    <row r="512">
      <c r="A512" s="18" t="s">
        <v>4353</v>
      </c>
      <c r="B512" s="20" t="s">
        <v>4354</v>
      </c>
      <c r="C512" s="22" t="s">
        <v>14</v>
      </c>
      <c r="D512" s="30" t="str">
        <f>HYPERLINK("https://www.youtube.com/watch?v=7k_jqTdrAn0","HGB")</f>
        <v>HGB</v>
      </c>
      <c r="E512" s="24"/>
      <c r="F512" s="24"/>
    </row>
    <row r="513">
      <c r="A513" s="18" t="s">
        <v>4355</v>
      </c>
      <c r="B513" s="20" t="s">
        <v>4356</v>
      </c>
      <c r="C513" s="22" t="s">
        <v>14</v>
      </c>
      <c r="D513" s="24"/>
      <c r="E513" s="24"/>
      <c r="F513" s="24"/>
    </row>
    <row r="514">
      <c r="A514" s="18" t="s">
        <v>4357</v>
      </c>
      <c r="B514" s="20" t="s">
        <v>4358</v>
      </c>
      <c r="C514" s="22" t="s">
        <v>14</v>
      </c>
      <c r="D514" s="30" t="str">
        <f>HYPERLINK("https://www.youtube.com/watch?v=3BxC0Cug0vI&amp;t=0s&amp;list=PLbU6uWaIKemqNvTeRxK-Ay6PRg9iwCKVi&amp;index=42","HIT")</f>
        <v>HIT</v>
      </c>
      <c r="E514" s="52"/>
      <c r="F514" s="52"/>
    </row>
    <row r="515">
      <c r="A515" s="18" t="s">
        <v>4361</v>
      </c>
      <c r="B515" s="20" t="s">
        <v>4362</v>
      </c>
      <c r="C515" s="22" t="s">
        <v>14</v>
      </c>
      <c r="D515" s="24"/>
      <c r="E515" s="24"/>
      <c r="F515" s="24"/>
    </row>
    <row r="516">
      <c r="A516" s="18" t="s">
        <v>4363</v>
      </c>
      <c r="B516" s="20" t="s">
        <v>4364</v>
      </c>
      <c r="C516" s="22" t="s">
        <v>14</v>
      </c>
      <c r="D516" s="24"/>
      <c r="E516" s="24"/>
      <c r="F516" s="24"/>
    </row>
    <row r="517">
      <c r="A517" s="18" t="s">
        <v>4365</v>
      </c>
      <c r="B517" s="20" t="s">
        <v>4366</v>
      </c>
      <c r="C517" s="22" t="s">
        <v>14</v>
      </c>
      <c r="D517" s="24"/>
      <c r="E517" s="24"/>
      <c r="F517" s="24"/>
    </row>
    <row r="518">
      <c r="A518" s="18" t="s">
        <v>4367</v>
      </c>
      <c r="B518" s="20" t="s">
        <v>4368</v>
      </c>
      <c r="C518" s="22" t="s">
        <v>14</v>
      </c>
      <c r="D518" s="24"/>
      <c r="E518" s="24"/>
      <c r="F518" s="24"/>
    </row>
    <row r="519">
      <c r="A519" s="18" t="s">
        <v>4369</v>
      </c>
      <c r="B519" s="20" t="s">
        <v>4370</v>
      </c>
      <c r="C519" s="22" t="s">
        <v>14</v>
      </c>
      <c r="D519" s="24"/>
      <c r="E519" s="24"/>
      <c r="F519" s="24"/>
    </row>
    <row r="520">
      <c r="A520" s="18" t="s">
        <v>4371</v>
      </c>
      <c r="B520" s="20" t="s">
        <v>4372</v>
      </c>
      <c r="C520" s="22" t="s">
        <v>14</v>
      </c>
      <c r="D520" s="24"/>
      <c r="E520" s="24"/>
      <c r="F520" s="24"/>
    </row>
    <row r="521">
      <c r="A521" s="18" t="s">
        <v>4373</v>
      </c>
      <c r="B521" s="20" t="s">
        <v>4374</v>
      </c>
      <c r="C521" s="22" t="s">
        <v>14</v>
      </c>
      <c r="D521" s="24"/>
      <c r="E521" s="24"/>
      <c r="F521" s="24"/>
    </row>
    <row r="522">
      <c r="A522" s="18" t="s">
        <v>4376</v>
      </c>
      <c r="B522" s="20" t="s">
        <v>4377</v>
      </c>
      <c r="C522" s="22" t="s">
        <v>14</v>
      </c>
      <c r="D522" s="24"/>
      <c r="E522" s="24"/>
      <c r="F522" s="24"/>
    </row>
    <row r="523">
      <c r="A523" s="18" t="s">
        <v>4381</v>
      </c>
      <c r="B523" s="20" t="s">
        <v>4382</v>
      </c>
      <c r="C523" s="22" t="s">
        <v>14</v>
      </c>
      <c r="D523" s="24"/>
      <c r="E523" s="24"/>
      <c r="F523" s="24"/>
    </row>
    <row r="524">
      <c r="A524" s="18" t="s">
        <v>4383</v>
      </c>
      <c r="B524" s="20" t="s">
        <v>4384</v>
      </c>
      <c r="C524" s="22" t="s">
        <v>14</v>
      </c>
      <c r="D524" s="24"/>
      <c r="E524" s="24"/>
      <c r="F524" s="24"/>
    </row>
    <row r="525">
      <c r="A525" s="18" t="s">
        <v>4385</v>
      </c>
      <c r="B525" s="20" t="s">
        <v>4386</v>
      </c>
      <c r="C525" s="22" t="s">
        <v>14</v>
      </c>
      <c r="D525" s="24"/>
      <c r="E525" s="24"/>
      <c r="F525" s="24"/>
    </row>
    <row r="526">
      <c r="A526" s="18" t="s">
        <v>4387</v>
      </c>
      <c r="B526" s="20" t="s">
        <v>4388</v>
      </c>
      <c r="C526" s="22" t="s">
        <v>14</v>
      </c>
      <c r="D526" s="24"/>
      <c r="E526" s="24"/>
      <c r="F526" s="24"/>
    </row>
    <row r="527">
      <c r="A527" s="18" t="s">
        <v>4389</v>
      </c>
      <c r="B527" s="20" t="s">
        <v>4390</v>
      </c>
      <c r="C527" s="22" t="s">
        <v>14</v>
      </c>
      <c r="D527" s="24"/>
      <c r="E527" s="24"/>
      <c r="F527" s="24"/>
    </row>
    <row r="528">
      <c r="A528" s="18" t="s">
        <v>4391</v>
      </c>
      <c r="B528" s="20" t="s">
        <v>4392</v>
      </c>
      <c r="C528" s="22" t="s">
        <v>14</v>
      </c>
      <c r="D528" s="24"/>
      <c r="E528" s="24"/>
      <c r="F528" s="24"/>
    </row>
    <row r="529">
      <c r="A529" s="18" t="s">
        <v>4393</v>
      </c>
      <c r="B529" s="20" t="s">
        <v>4394</v>
      </c>
      <c r="C529" s="22" t="s">
        <v>14</v>
      </c>
      <c r="D529" s="24"/>
      <c r="E529" s="24"/>
      <c r="F529" s="24"/>
    </row>
    <row r="530">
      <c r="A530" s="18" t="s">
        <v>4395</v>
      </c>
      <c r="B530" s="20" t="s">
        <v>4396</v>
      </c>
      <c r="C530" s="22" t="s">
        <v>14</v>
      </c>
      <c r="D530" s="24"/>
      <c r="E530" s="24"/>
      <c r="F530" s="24"/>
    </row>
    <row r="531">
      <c r="A531" s="18" t="s">
        <v>4397</v>
      </c>
      <c r="B531" s="20" t="s">
        <v>4398</v>
      </c>
      <c r="C531" s="22" t="s">
        <v>14</v>
      </c>
      <c r="D531" s="24"/>
      <c r="E531" s="24"/>
      <c r="F531" s="24"/>
    </row>
    <row r="532">
      <c r="A532" s="18" t="s">
        <v>4399</v>
      </c>
      <c r="B532" s="20" t="s">
        <v>4400</v>
      </c>
      <c r="C532" s="22" t="s">
        <v>14</v>
      </c>
      <c r="D532" s="24"/>
      <c r="E532" s="24"/>
      <c r="F532" s="24"/>
    </row>
    <row r="533">
      <c r="A533" s="18" t="s">
        <v>4401</v>
      </c>
      <c r="B533" s="20" t="s">
        <v>4402</v>
      </c>
      <c r="C533" s="22" t="s">
        <v>14</v>
      </c>
      <c r="D533" s="24"/>
      <c r="E533" s="24"/>
      <c r="F533" s="24"/>
    </row>
    <row r="534">
      <c r="A534" s="18" t="s">
        <v>4403</v>
      </c>
      <c r="B534" s="20" t="s">
        <v>4404</v>
      </c>
      <c r="C534" s="22" t="s">
        <v>14</v>
      </c>
      <c r="D534" s="24"/>
      <c r="E534" s="24"/>
      <c r="F534" s="24"/>
    </row>
    <row r="535">
      <c r="A535" s="18" t="s">
        <v>4405</v>
      </c>
      <c r="B535" s="20" t="s">
        <v>4406</v>
      </c>
      <c r="C535" s="22" t="s">
        <v>14</v>
      </c>
      <c r="D535" s="24"/>
      <c r="E535" s="24"/>
      <c r="F535" s="24"/>
    </row>
    <row r="536">
      <c r="A536" s="18" t="s">
        <v>4407</v>
      </c>
      <c r="B536" s="20" t="s">
        <v>4408</v>
      </c>
      <c r="C536" s="22" t="s">
        <v>14</v>
      </c>
      <c r="D536" s="24"/>
      <c r="E536" s="24"/>
      <c r="F536" s="24"/>
    </row>
    <row r="537">
      <c r="A537" s="18" t="s">
        <v>4409</v>
      </c>
      <c r="B537" s="20" t="s">
        <v>4410</v>
      </c>
      <c r="C537" s="22" t="s">
        <v>14</v>
      </c>
      <c r="D537" s="24"/>
      <c r="E537" s="24"/>
      <c r="F537" s="24"/>
    </row>
    <row r="538">
      <c r="A538" s="18" t="s">
        <v>4413</v>
      </c>
      <c r="B538" s="20" t="s">
        <v>4414</v>
      </c>
      <c r="C538" s="22" t="s">
        <v>14</v>
      </c>
      <c r="D538" s="24"/>
      <c r="E538" s="24"/>
      <c r="F538" s="24"/>
    </row>
    <row r="539">
      <c r="A539" s="18" t="s">
        <v>4415</v>
      </c>
      <c r="B539" s="20" t="s">
        <v>4416</v>
      </c>
      <c r="C539" s="22" t="s">
        <v>14</v>
      </c>
      <c r="D539" s="24"/>
      <c r="E539" s="24"/>
      <c r="F539" s="24"/>
    </row>
    <row r="540">
      <c r="A540" s="18" t="s">
        <v>4417</v>
      </c>
      <c r="B540" s="20" t="s">
        <v>4418</v>
      </c>
      <c r="C540" s="22" t="s">
        <v>14</v>
      </c>
      <c r="D540" s="24"/>
      <c r="E540" s="24"/>
      <c r="F540" s="24"/>
    </row>
    <row r="541">
      <c r="A541" s="18" t="s">
        <v>4419</v>
      </c>
      <c r="B541" s="20" t="s">
        <v>4420</v>
      </c>
      <c r="C541" s="22" t="s">
        <v>14</v>
      </c>
      <c r="D541" s="24"/>
      <c r="E541" s="24"/>
      <c r="F541" s="24"/>
    </row>
    <row r="542">
      <c r="A542" s="18" t="s">
        <v>4421</v>
      </c>
      <c r="B542" s="20" t="s">
        <v>4422</v>
      </c>
      <c r="C542" s="22" t="s">
        <v>14</v>
      </c>
      <c r="D542" s="24"/>
      <c r="E542" s="24"/>
      <c r="F542" s="24"/>
    </row>
    <row r="543">
      <c r="A543" s="18" t="s">
        <v>4425</v>
      </c>
      <c r="B543" s="20" t="s">
        <v>4426</v>
      </c>
      <c r="C543" s="22" t="s">
        <v>14</v>
      </c>
      <c r="D543" s="24"/>
      <c r="E543" s="24"/>
      <c r="F543" s="24"/>
    </row>
    <row r="544">
      <c r="A544" s="18" t="s">
        <v>4427</v>
      </c>
      <c r="B544" s="20" t="s">
        <v>4428</v>
      </c>
      <c r="C544" s="22" t="s">
        <v>14</v>
      </c>
      <c r="D544" s="24"/>
      <c r="E544" s="24"/>
      <c r="F544" s="24"/>
    </row>
    <row r="545">
      <c r="A545" s="18" t="s">
        <v>4429</v>
      </c>
      <c r="B545" s="20" t="s">
        <v>4430</v>
      </c>
      <c r="C545" s="22" t="s">
        <v>14</v>
      </c>
      <c r="D545" s="24"/>
      <c r="E545" s="24"/>
      <c r="F545" s="24"/>
    </row>
    <row r="546">
      <c r="A546" s="18" t="s">
        <v>4431</v>
      </c>
      <c r="B546" s="20" t="s">
        <v>4432</v>
      </c>
      <c r="C546" s="22" t="s">
        <v>14</v>
      </c>
      <c r="D546" s="24"/>
      <c r="E546" s="24"/>
      <c r="F546" s="24"/>
    </row>
    <row r="547">
      <c r="A547" s="18" t="s">
        <v>4433</v>
      </c>
      <c r="B547" s="20" t="s">
        <v>4434</v>
      </c>
      <c r="C547" s="22" t="s">
        <v>14</v>
      </c>
      <c r="D547" s="24"/>
      <c r="E547" s="24"/>
      <c r="F547" s="24"/>
    </row>
    <row r="548">
      <c r="A548" s="18" t="s">
        <v>4437</v>
      </c>
      <c r="B548" s="20" t="s">
        <v>4438</v>
      </c>
      <c r="C548" s="22" t="s">
        <v>14</v>
      </c>
      <c r="D548" s="82" t="str">
        <f>HYPERLINK("https://www.youtube.com/watch?v=AI84-9otprM","SUN")</f>
        <v>SUN</v>
      </c>
      <c r="E548" s="30" t="str">
        <f>HYPERLINK("https://www.youtube.com/watch?v=l_UqyHYDvVE&amp;t=0s&amp;list=PLbU6uWaIKemqNvTeRxK-Ay6PRg9iwCKVi&amp;index=44","HIT")</f>
        <v>HIT</v>
      </c>
      <c r="F548" s="30" t="str">
        <f>HYPERLINK("https://www.youtube.com/watch?v=sRMsvnTVmUU","HGB")</f>
        <v>HGB</v>
      </c>
    </row>
    <row r="549">
      <c r="A549" s="18" t="s">
        <v>4441</v>
      </c>
      <c r="B549" s="20" t="s">
        <v>4442</v>
      </c>
      <c r="C549" s="22" t="s">
        <v>14</v>
      </c>
      <c r="D549" s="24"/>
      <c r="E549" s="24"/>
      <c r="F549" s="24"/>
    </row>
    <row r="550">
      <c r="A550" s="18" t="s">
        <v>4443</v>
      </c>
      <c r="B550" s="20" t="s">
        <v>4444</v>
      </c>
      <c r="C550" s="22" t="s">
        <v>14</v>
      </c>
      <c r="D550" s="24"/>
      <c r="E550" s="24"/>
      <c r="F550" s="24"/>
    </row>
    <row r="551">
      <c r="A551" s="18" t="s">
        <v>4445</v>
      </c>
      <c r="B551" s="20" t="s">
        <v>4446</v>
      </c>
      <c r="C551" s="22" t="s">
        <v>14</v>
      </c>
      <c r="D551" s="24"/>
      <c r="E551" s="24"/>
      <c r="F551" s="24"/>
    </row>
    <row r="552">
      <c r="A552" s="18" t="s">
        <v>4447</v>
      </c>
      <c r="B552" s="20" t="s">
        <v>4448</v>
      </c>
      <c r="C552" s="22" t="s">
        <v>14</v>
      </c>
      <c r="D552" s="24"/>
      <c r="E552" s="24"/>
      <c r="F552" s="24"/>
    </row>
    <row r="553">
      <c r="A553" s="18" t="s">
        <v>4449</v>
      </c>
      <c r="B553" s="20" t="s">
        <v>4450</v>
      </c>
      <c r="C553" s="22" t="s">
        <v>14</v>
      </c>
      <c r="D553" s="30" t="str">
        <f>HYPERLINK("https://www.youtube.com/watch?v=dZhOjQyI9WU","HGB")</f>
        <v>HGB</v>
      </c>
      <c r="E553" s="24"/>
      <c r="F553" s="24"/>
    </row>
    <row r="554">
      <c r="A554" s="18" t="s">
        <v>4453</v>
      </c>
      <c r="B554" s="20" t="s">
        <v>4454</v>
      </c>
      <c r="C554" s="22" t="s">
        <v>14</v>
      </c>
      <c r="D554" s="24"/>
      <c r="E554" s="24"/>
      <c r="F554" s="24"/>
    </row>
    <row r="555">
      <c r="A555" s="18" t="s">
        <v>4455</v>
      </c>
      <c r="B555" s="20" t="s">
        <v>4457</v>
      </c>
      <c r="C555" s="22" t="s">
        <v>14</v>
      </c>
      <c r="D555" s="24"/>
      <c r="E555" s="24"/>
      <c r="F555" s="24"/>
    </row>
    <row r="556">
      <c r="A556" s="18" t="s">
        <v>4459</v>
      </c>
      <c r="B556" s="20" t="s">
        <v>4460</v>
      </c>
      <c r="C556" s="22" t="s">
        <v>14</v>
      </c>
      <c r="D556" s="24"/>
      <c r="E556" s="24"/>
      <c r="F556" s="24"/>
    </row>
    <row r="557">
      <c r="A557" s="18" t="s">
        <v>4461</v>
      </c>
      <c r="B557" s="20" t="s">
        <v>4462</v>
      </c>
      <c r="C557" s="22" t="s">
        <v>14</v>
      </c>
      <c r="D557" s="24"/>
      <c r="E557" s="24"/>
      <c r="F557" s="24"/>
    </row>
    <row r="558">
      <c r="A558" s="18" t="s">
        <v>4463</v>
      </c>
      <c r="B558" s="20" t="s">
        <v>4464</v>
      </c>
      <c r="C558" s="22" t="s">
        <v>14</v>
      </c>
      <c r="D558" s="24"/>
      <c r="E558" s="24"/>
      <c r="F558" s="24"/>
    </row>
    <row r="559">
      <c r="A559" s="18" t="s">
        <v>4465</v>
      </c>
      <c r="B559" s="20" t="s">
        <v>4466</v>
      </c>
      <c r="C559" s="22" t="s">
        <v>14</v>
      </c>
      <c r="D559" s="24"/>
      <c r="E559" s="24"/>
      <c r="F559" s="24"/>
    </row>
    <row r="560">
      <c r="A560" s="18" t="s">
        <v>4467</v>
      </c>
      <c r="B560" s="20" t="s">
        <v>4468</v>
      </c>
      <c r="C560" s="22" t="s">
        <v>14</v>
      </c>
      <c r="D560" s="24"/>
      <c r="E560" s="24"/>
      <c r="F560" s="24"/>
    </row>
    <row r="561">
      <c r="A561" s="18" t="s">
        <v>4469</v>
      </c>
      <c r="B561" s="20" t="s">
        <v>4470</v>
      </c>
      <c r="C561" s="22" t="s">
        <v>14</v>
      </c>
      <c r="D561" s="24"/>
      <c r="E561" s="24"/>
      <c r="F561" s="24"/>
    </row>
    <row r="562">
      <c r="A562" s="18" t="s">
        <v>4471</v>
      </c>
      <c r="B562" s="20" t="s">
        <v>4472</v>
      </c>
      <c r="C562" s="22" t="s">
        <v>14</v>
      </c>
      <c r="D562" s="24"/>
      <c r="E562" s="24"/>
      <c r="F562" s="24"/>
    </row>
    <row r="563">
      <c r="A563" s="18" t="s">
        <v>4473</v>
      </c>
      <c r="B563" s="20" t="s">
        <v>4474</v>
      </c>
      <c r="C563" s="22" t="s">
        <v>14</v>
      </c>
      <c r="D563" s="24"/>
      <c r="E563" s="24"/>
      <c r="F563" s="24"/>
    </row>
    <row r="564">
      <c r="A564" s="18" t="s">
        <v>4475</v>
      </c>
      <c r="B564" s="20" t="s">
        <v>4476</v>
      </c>
      <c r="C564" s="22" t="s">
        <v>14</v>
      </c>
      <c r="D564" s="24"/>
      <c r="E564" s="24"/>
      <c r="F564" s="24"/>
    </row>
    <row r="565">
      <c r="A565" s="18" t="s">
        <v>4477</v>
      </c>
      <c r="B565" s="20" t="s">
        <v>4478</v>
      </c>
      <c r="C565" s="22" t="s">
        <v>14</v>
      </c>
      <c r="D565" s="24"/>
      <c r="E565" s="24"/>
      <c r="F565" s="24"/>
    </row>
    <row r="566">
      <c r="A566" s="18" t="s">
        <v>4479</v>
      </c>
      <c r="B566" s="20" t="s">
        <v>4480</v>
      </c>
      <c r="C566" s="22" t="s">
        <v>14</v>
      </c>
      <c r="D566" s="24"/>
      <c r="E566" s="24"/>
      <c r="F566" s="24"/>
    </row>
    <row r="567">
      <c r="A567" s="18" t="s">
        <v>4483</v>
      </c>
      <c r="B567" s="20" t="s">
        <v>4484</v>
      </c>
      <c r="C567" s="22" t="s">
        <v>14</v>
      </c>
      <c r="D567" s="24"/>
      <c r="E567" s="24"/>
      <c r="F567" s="24"/>
    </row>
    <row r="568">
      <c r="A568" s="18" t="s">
        <v>4485</v>
      </c>
      <c r="B568" s="20" t="s">
        <v>4486</v>
      </c>
      <c r="C568" s="22" t="s">
        <v>14</v>
      </c>
      <c r="D568" s="24"/>
      <c r="E568" s="24"/>
      <c r="F568" s="24"/>
    </row>
    <row r="569">
      <c r="A569" s="18" t="s">
        <v>4487</v>
      </c>
      <c r="B569" s="20" t="s">
        <v>4488</v>
      </c>
      <c r="C569" s="22" t="s">
        <v>14</v>
      </c>
      <c r="D569" s="24"/>
      <c r="E569" s="24"/>
      <c r="F569" s="24"/>
    </row>
    <row r="570">
      <c r="A570" s="18" t="s">
        <v>4489</v>
      </c>
      <c r="B570" s="20" t="s">
        <v>4490</v>
      </c>
      <c r="C570" s="22" t="s">
        <v>14</v>
      </c>
      <c r="D570" s="24"/>
      <c r="E570" s="24"/>
      <c r="F570" s="24"/>
    </row>
    <row r="571">
      <c r="A571" s="18" t="s">
        <v>4491</v>
      </c>
      <c r="B571" s="20" t="s">
        <v>4492</v>
      </c>
      <c r="C571" s="22" t="s">
        <v>14</v>
      </c>
      <c r="D571" s="24"/>
      <c r="E571" s="24"/>
      <c r="F571" s="24"/>
    </row>
    <row r="572">
      <c r="A572" s="18" t="s">
        <v>4493</v>
      </c>
      <c r="B572" s="20" t="s">
        <v>4494</v>
      </c>
      <c r="C572" s="22" t="s">
        <v>14</v>
      </c>
      <c r="D572" s="24"/>
      <c r="E572" s="24"/>
      <c r="F572" s="24"/>
    </row>
    <row r="573">
      <c r="A573" s="18" t="s">
        <v>4495</v>
      </c>
      <c r="B573" s="20" t="s">
        <v>4496</v>
      </c>
      <c r="C573" s="22" t="s">
        <v>14</v>
      </c>
      <c r="D573" s="24"/>
      <c r="E573" s="24"/>
      <c r="F573" s="24"/>
    </row>
    <row r="574">
      <c r="A574" s="18" t="s">
        <v>4497</v>
      </c>
      <c r="B574" s="20" t="s">
        <v>4498</v>
      </c>
      <c r="C574" s="22" t="s">
        <v>14</v>
      </c>
      <c r="D574" s="24"/>
      <c r="E574" s="24"/>
      <c r="F574" s="24"/>
    </row>
    <row r="575">
      <c r="A575" s="18" t="s">
        <v>4499</v>
      </c>
      <c r="B575" s="20" t="s">
        <v>4500</v>
      </c>
      <c r="C575" s="22" t="s">
        <v>14</v>
      </c>
      <c r="D575" s="24"/>
      <c r="E575" s="24"/>
      <c r="F575" s="24"/>
    </row>
    <row r="576">
      <c r="A576" s="18" t="s">
        <v>4501</v>
      </c>
      <c r="B576" s="20" t="s">
        <v>4502</v>
      </c>
      <c r="C576" s="22" t="s">
        <v>14</v>
      </c>
      <c r="D576" s="24"/>
      <c r="E576" s="24"/>
      <c r="F576" s="24"/>
    </row>
    <row r="577">
      <c r="A577" s="18" t="s">
        <v>4504</v>
      </c>
      <c r="B577" s="20" t="s">
        <v>4505</v>
      </c>
      <c r="C577" s="22" t="s">
        <v>14</v>
      </c>
      <c r="D577" s="30" t="str">
        <f>HYPERLINK("https://www.youtube.com/watch?v=DoGxOdhATAg&amp;t=0s&amp;list=PLbU6uWaIKemqNvTeRxK-Ay6PRg9iwCKVi&amp;index=45","HIT")</f>
        <v>HIT</v>
      </c>
      <c r="E577" s="30" t="str">
        <f>HYPERLINK("https://www.youtube.com/watch?v=90_rmgwhmZc","HGB")</f>
        <v>HGB</v>
      </c>
      <c r="F577" s="30" t="str">
        <f>HYPERLINK("https://www.youtube.com/watch?v=iz9PoNrTDTM","ESP")</f>
        <v>ESP</v>
      </c>
    </row>
    <row r="578">
      <c r="A578" s="18" t="s">
        <v>4509</v>
      </c>
      <c r="B578" s="20" t="s">
        <v>4510</v>
      </c>
      <c r="C578" s="22" t="s">
        <v>14</v>
      </c>
      <c r="D578" s="24"/>
      <c r="E578" s="24"/>
      <c r="F578" s="24"/>
    </row>
    <row r="579">
      <c r="A579" s="18" t="s">
        <v>4513</v>
      </c>
      <c r="B579" s="20" t="s">
        <v>4514</v>
      </c>
      <c r="C579" s="22" t="s">
        <v>14</v>
      </c>
      <c r="D579" s="24"/>
      <c r="E579" s="24"/>
      <c r="F579" s="24"/>
    </row>
    <row r="580">
      <c r="A580" s="18" t="s">
        <v>4517</v>
      </c>
      <c r="B580" s="20" t="s">
        <v>4518</v>
      </c>
      <c r="C580" s="22" t="s">
        <v>14</v>
      </c>
      <c r="D580" s="24"/>
      <c r="E580" s="24"/>
      <c r="F580" s="24"/>
    </row>
    <row r="581">
      <c r="A581" s="18" t="s">
        <v>4519</v>
      </c>
      <c r="B581" s="20" t="s">
        <v>4520</v>
      </c>
      <c r="C581" s="22" t="s">
        <v>14</v>
      </c>
      <c r="D581" s="24"/>
      <c r="E581" s="24"/>
      <c r="F581" s="24"/>
    </row>
    <row r="582">
      <c r="A582" s="18" t="s">
        <v>4521</v>
      </c>
      <c r="B582" s="20" t="s">
        <v>4522</v>
      </c>
      <c r="C582" s="22" t="s">
        <v>14</v>
      </c>
      <c r="D582" s="24"/>
      <c r="E582" s="24"/>
      <c r="F582" s="24"/>
    </row>
    <row r="583">
      <c r="A583" s="18" t="s">
        <v>4523</v>
      </c>
      <c r="B583" s="20" t="s">
        <v>4524</v>
      </c>
      <c r="C583" s="22" t="s">
        <v>14</v>
      </c>
      <c r="D583" s="24"/>
      <c r="E583" s="24"/>
      <c r="F583" s="24"/>
    </row>
    <row r="584">
      <c r="A584" s="18" t="s">
        <v>4525</v>
      </c>
      <c r="B584" s="20" t="s">
        <v>4526</v>
      </c>
      <c r="C584" s="22" t="s">
        <v>14</v>
      </c>
      <c r="D584" s="24"/>
      <c r="E584" s="24"/>
      <c r="F584" s="24"/>
    </row>
    <row r="585">
      <c r="A585" s="18" t="s">
        <v>4527</v>
      </c>
      <c r="B585" s="20" t="s">
        <v>4528</v>
      </c>
      <c r="C585" s="22" t="s">
        <v>14</v>
      </c>
      <c r="D585" s="24"/>
      <c r="E585" s="24"/>
      <c r="F585" s="24"/>
    </row>
    <row r="586">
      <c r="A586" s="18" t="s">
        <v>4531</v>
      </c>
      <c r="B586" s="20" t="s">
        <v>4532</v>
      </c>
      <c r="C586" s="22" t="s">
        <v>14</v>
      </c>
      <c r="D586" s="24"/>
      <c r="E586" s="24"/>
      <c r="F586" s="24"/>
    </row>
    <row r="587">
      <c r="A587" s="18" t="s">
        <v>4533</v>
      </c>
      <c r="B587" s="20" t="s">
        <v>4534</v>
      </c>
      <c r="C587" s="22" t="s">
        <v>14</v>
      </c>
      <c r="D587" s="24"/>
      <c r="E587" s="24"/>
      <c r="F587" s="24"/>
    </row>
    <row r="588">
      <c r="A588" s="18" t="s">
        <v>4535</v>
      </c>
      <c r="B588" s="20" t="s">
        <v>4536</v>
      </c>
      <c r="C588" s="22" t="s">
        <v>14</v>
      </c>
      <c r="D588" s="24"/>
      <c r="E588" s="24"/>
      <c r="F588" s="24"/>
    </row>
    <row r="589">
      <c r="A589" s="18" t="s">
        <v>4537</v>
      </c>
      <c r="B589" s="20" t="s">
        <v>4538</v>
      </c>
      <c r="C589" s="22" t="s">
        <v>14</v>
      </c>
      <c r="D589" s="24"/>
      <c r="E589" s="24"/>
      <c r="F589" s="24"/>
    </row>
    <row r="590">
      <c r="A590" s="18" t="s">
        <v>4541</v>
      </c>
      <c r="B590" s="20" t="s">
        <v>4542</v>
      </c>
      <c r="C590" s="22" t="s">
        <v>14</v>
      </c>
      <c r="D590" s="24"/>
      <c r="E590" s="24"/>
      <c r="F590" s="24"/>
    </row>
    <row r="591">
      <c r="A591" s="18" t="s">
        <v>4543</v>
      </c>
      <c r="B591" s="20" t="s">
        <v>4544</v>
      </c>
      <c r="C591" s="22" t="s">
        <v>14</v>
      </c>
      <c r="D591" s="24"/>
      <c r="E591" s="24"/>
      <c r="F591" s="24"/>
    </row>
    <row r="592">
      <c r="A592" s="18" t="s">
        <v>4545</v>
      </c>
      <c r="B592" s="20" t="s">
        <v>4546</v>
      </c>
      <c r="C592" s="22" t="s">
        <v>14</v>
      </c>
      <c r="D592" s="30" t="str">
        <f>HYPERLINK("https://www.twitch.tv/videos/99359906","GOL")</f>
        <v>GOL</v>
      </c>
      <c r="E592" s="30" t="str">
        <f>HYPERLINK("https://www.youtube.com/playlist?list=PLbVGARhZL4D0faVs8Z-bqi5q_S0lFim2X","Playlist")</f>
        <v>Playlist</v>
      </c>
    </row>
    <row r="593">
      <c r="A593" s="18" t="s">
        <v>4552</v>
      </c>
      <c r="B593" s="20" t="s">
        <v>4554</v>
      </c>
      <c r="C593" s="22" t="s">
        <v>14</v>
      </c>
      <c r="D593" s="24"/>
      <c r="E593" s="24"/>
      <c r="F593" s="24"/>
    </row>
    <row r="594">
      <c r="A594" s="18" t="s">
        <v>4555</v>
      </c>
      <c r="B594" s="20" t="s">
        <v>4556</v>
      </c>
      <c r="C594" s="22" t="s">
        <v>14</v>
      </c>
      <c r="D594" s="24"/>
      <c r="E594" s="24"/>
      <c r="F594" s="24"/>
    </row>
    <row r="595">
      <c r="A595" s="18" t="s">
        <v>4557</v>
      </c>
      <c r="B595" s="20" t="s">
        <v>4558</v>
      </c>
      <c r="C595" s="22" t="s">
        <v>14</v>
      </c>
      <c r="D595" s="24"/>
      <c r="E595" s="24"/>
      <c r="F595" s="24"/>
    </row>
    <row r="596">
      <c r="A596" s="18" t="s">
        <v>4559</v>
      </c>
      <c r="B596" s="20" t="s">
        <v>4560</v>
      </c>
      <c r="C596" s="22" t="s">
        <v>14</v>
      </c>
      <c r="D596" s="24"/>
      <c r="E596" s="24"/>
      <c r="F596" s="24"/>
    </row>
    <row r="597">
      <c r="A597" s="18" t="s">
        <v>4561</v>
      </c>
      <c r="B597" s="20" t="s">
        <v>4562</v>
      </c>
      <c r="C597" s="22" t="s">
        <v>14</v>
      </c>
      <c r="D597" s="24"/>
      <c r="E597" s="24"/>
      <c r="F597" s="24"/>
    </row>
    <row r="598">
      <c r="A598" s="18" t="s">
        <v>4563</v>
      </c>
      <c r="B598" s="20" t="s">
        <v>4564</v>
      </c>
      <c r="C598" s="22" t="s">
        <v>14</v>
      </c>
      <c r="D598" s="30" t="str">
        <f>HYPERLINK("https://www.youtube.com/watch?v=GwAjOUAJAqk","HGB")</f>
        <v>HGB</v>
      </c>
      <c r="E598" s="24"/>
      <c r="F598" s="24"/>
    </row>
    <row r="599">
      <c r="A599" s="18" t="s">
        <v>4569</v>
      </c>
      <c r="B599" s="20" t="s">
        <v>4570</v>
      </c>
      <c r="C599" s="22" t="s">
        <v>14</v>
      </c>
      <c r="D599" s="24"/>
      <c r="E599" s="24"/>
      <c r="F599" s="24"/>
    </row>
    <row r="600">
      <c r="A600" s="18" t="s">
        <v>4571</v>
      </c>
      <c r="B600" s="20" t="s">
        <v>4572</v>
      </c>
      <c r="C600" s="22" t="s">
        <v>14</v>
      </c>
      <c r="D600" s="24"/>
      <c r="E600" s="24"/>
      <c r="F600" s="24"/>
    </row>
    <row r="601">
      <c r="A601" s="18" t="s">
        <v>4573</v>
      </c>
      <c r="B601" s="20" t="s">
        <v>4574</v>
      </c>
      <c r="C601" s="22" t="s">
        <v>14</v>
      </c>
      <c r="D601" s="24"/>
      <c r="E601" s="24"/>
      <c r="F601" s="24"/>
    </row>
    <row r="602">
      <c r="A602" s="18" t="s">
        <v>4575</v>
      </c>
      <c r="B602" s="20" t="s">
        <v>4576</v>
      </c>
      <c r="C602" s="22" t="s">
        <v>14</v>
      </c>
      <c r="D602" s="30" t="str">
        <f>HYPERLINK("https://www.youtube.com/watch?v=QevjhBjlfAI&amp;t=0s&amp;list=PLbU6uWaIKemqNvTeRxK-Ay6PRg9iwCKVi&amp;index=9","HIT")</f>
        <v>HIT</v>
      </c>
      <c r="E602" s="30" t="str">
        <f>HYPERLINK("https://www.youtube.com/watch?v=ooFdOwdJjeo","AWE")</f>
        <v>AWE</v>
      </c>
      <c r="F602" s="52"/>
    </row>
  </sheetData>
  <mergeCells count="2">
    <mergeCell ref="C2:F2"/>
    <mergeCell ref="E592:F592"/>
  </mergeCells>
  <hyperlinks>
    <hyperlink display="Return to Index" location="Index!A1" ref="A1"/>
  </hyperlink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0.57"/>
    <col customWidth="1" min="2" max="2" width="21.0"/>
    <col customWidth="1" min="3" max="3" width="8.14"/>
    <col customWidth="1" min="4" max="4" width="5.71"/>
  </cols>
  <sheetData>
    <row r="1">
      <c r="A1" s="8" t="s">
        <v>8</v>
      </c>
      <c r="B1" s="21"/>
      <c r="C1" s="21"/>
      <c r="D1" s="15">
        <f>countHyperlinks("D3:D27", D3:D27)</f>
        <v>0</v>
      </c>
    </row>
    <row r="2">
      <c r="A2" s="91" t="s">
        <v>4638</v>
      </c>
      <c r="B2" s="29" t="s">
        <v>35</v>
      </c>
      <c r="C2" s="92" t="s">
        <v>48</v>
      </c>
    </row>
    <row r="3">
      <c r="A3" s="93" t="s">
        <v>4651</v>
      </c>
      <c r="B3" s="41" t="s">
        <v>4652</v>
      </c>
      <c r="C3" s="22" t="s">
        <v>133</v>
      </c>
      <c r="D3" s="24"/>
    </row>
    <row r="4">
      <c r="B4" s="41" t="s">
        <v>4653</v>
      </c>
      <c r="D4" s="24"/>
    </row>
    <row r="5">
      <c r="B5" s="41" t="s">
        <v>4654</v>
      </c>
      <c r="D5" s="24"/>
    </row>
    <row r="6">
      <c r="B6" s="41" t="s">
        <v>4655</v>
      </c>
      <c r="D6" s="24"/>
    </row>
    <row r="7">
      <c r="B7" s="41" t="s">
        <v>4656</v>
      </c>
      <c r="D7" s="24"/>
    </row>
    <row r="8">
      <c r="A8" s="93" t="s">
        <v>4657</v>
      </c>
      <c r="B8" s="41" t="s">
        <v>4658</v>
      </c>
      <c r="C8" s="22" t="s">
        <v>133</v>
      </c>
      <c r="D8" s="24"/>
    </row>
    <row r="9">
      <c r="B9" s="41" t="s">
        <v>4659</v>
      </c>
      <c r="D9" s="24"/>
    </row>
    <row r="10">
      <c r="B10" s="41" t="s">
        <v>4660</v>
      </c>
      <c r="D10" s="24"/>
    </row>
    <row r="11">
      <c r="B11" s="41" t="s">
        <v>4662</v>
      </c>
      <c r="D11" s="24"/>
    </row>
    <row r="12">
      <c r="B12" s="41" t="s">
        <v>4664</v>
      </c>
      <c r="D12" s="24"/>
    </row>
    <row r="13">
      <c r="A13" s="93" t="s">
        <v>4665</v>
      </c>
      <c r="B13" s="41" t="s">
        <v>4668</v>
      </c>
      <c r="C13" s="22" t="s">
        <v>133</v>
      </c>
      <c r="D13" s="24"/>
    </row>
    <row r="14">
      <c r="B14" s="41" t="s">
        <v>4669</v>
      </c>
      <c r="D14" s="24"/>
    </row>
    <row r="15">
      <c r="B15" s="41" t="s">
        <v>4670</v>
      </c>
      <c r="D15" s="24"/>
    </row>
    <row r="16">
      <c r="B16" s="41" t="s">
        <v>4671</v>
      </c>
      <c r="D16" s="24"/>
    </row>
    <row r="17">
      <c r="B17" s="41" t="s">
        <v>4672</v>
      </c>
      <c r="D17" s="24"/>
    </row>
    <row r="18">
      <c r="A18" s="93" t="s">
        <v>4673</v>
      </c>
      <c r="B18" s="41" t="s">
        <v>4674</v>
      </c>
      <c r="C18" s="22" t="s">
        <v>133</v>
      </c>
      <c r="D18" s="24"/>
    </row>
    <row r="19">
      <c r="B19" s="41" t="s">
        <v>4676</v>
      </c>
      <c r="D19" s="24"/>
    </row>
    <row r="20">
      <c r="B20" s="41" t="s">
        <v>4678</v>
      </c>
      <c r="D20" s="24"/>
    </row>
    <row r="21">
      <c r="B21" s="41" t="s">
        <v>4679</v>
      </c>
      <c r="D21" s="24"/>
    </row>
    <row r="22">
      <c r="B22" s="41" t="s">
        <v>4680</v>
      </c>
      <c r="D22" s="24"/>
    </row>
    <row r="23">
      <c r="A23" s="93" t="s">
        <v>4682</v>
      </c>
      <c r="B23" s="41" t="s">
        <v>4684</v>
      </c>
      <c r="C23" s="22" t="s">
        <v>133</v>
      </c>
      <c r="D23" s="24"/>
    </row>
    <row r="24">
      <c r="B24" s="41" t="s">
        <v>4685</v>
      </c>
      <c r="D24" s="24"/>
    </row>
    <row r="25">
      <c r="B25" s="41" t="s">
        <v>4686</v>
      </c>
      <c r="D25" s="24"/>
    </row>
    <row r="26">
      <c r="B26" s="41" t="s">
        <v>4687</v>
      </c>
      <c r="D26" s="24"/>
    </row>
    <row r="27">
      <c r="B27" s="41" t="s">
        <v>4688</v>
      </c>
      <c r="D27" s="24"/>
    </row>
  </sheetData>
  <mergeCells count="11">
    <mergeCell ref="C8:C12"/>
    <mergeCell ref="C13:C17"/>
    <mergeCell ref="A8:A12"/>
    <mergeCell ref="A3:A7"/>
    <mergeCell ref="A18:A22"/>
    <mergeCell ref="A13:A17"/>
    <mergeCell ref="C3:C7"/>
    <mergeCell ref="C2:D2"/>
    <mergeCell ref="C18:C22"/>
    <mergeCell ref="C23:C27"/>
    <mergeCell ref="A23:A27"/>
  </mergeCells>
  <hyperlinks>
    <hyperlink display="Return to Index" location="Index!A1" ref="A1"/>
  </hyperlink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6.29"/>
    <col customWidth="1" min="2" max="2" width="16.86"/>
    <col customWidth="1" min="3" max="3" width="7.86"/>
    <col customWidth="1" min="4" max="4" width="5.71"/>
  </cols>
  <sheetData>
    <row r="1">
      <c r="A1" s="8" t="s">
        <v>8</v>
      </c>
      <c r="B1" s="21"/>
      <c r="C1" s="68"/>
      <c r="D1" s="94">
        <f>countHyperlinks("D3:D102", D3:D102)</f>
        <v>2</v>
      </c>
    </row>
    <row r="2">
      <c r="A2" s="91" t="s">
        <v>4638</v>
      </c>
      <c r="B2" s="29" t="s">
        <v>35</v>
      </c>
      <c r="C2" s="33" t="s">
        <v>48</v>
      </c>
    </row>
    <row r="3">
      <c r="A3" s="93" t="s">
        <v>4723</v>
      </c>
      <c r="B3" s="41" t="s">
        <v>108</v>
      </c>
      <c r="C3" s="22" t="s">
        <v>133</v>
      </c>
      <c r="D3" s="24"/>
    </row>
    <row r="4">
      <c r="B4" s="41" t="s">
        <v>320</v>
      </c>
      <c r="D4" s="24"/>
    </row>
    <row r="5">
      <c r="B5" s="41" t="s">
        <v>359</v>
      </c>
      <c r="D5" s="24"/>
    </row>
    <row r="6">
      <c r="B6" s="41" t="s">
        <v>378</v>
      </c>
      <c r="D6" s="24"/>
    </row>
    <row r="7">
      <c r="B7" s="41" t="s">
        <v>403</v>
      </c>
      <c r="D7" s="24"/>
    </row>
    <row r="8">
      <c r="A8" s="93" t="s">
        <v>4724</v>
      </c>
      <c r="B8" s="41" t="s">
        <v>444</v>
      </c>
      <c r="C8" s="22" t="s">
        <v>133</v>
      </c>
      <c r="D8" s="24"/>
    </row>
    <row r="9">
      <c r="B9" s="41" t="s">
        <v>454</v>
      </c>
      <c r="D9" s="24"/>
    </row>
    <row r="10">
      <c r="B10" s="41" t="s">
        <v>470</v>
      </c>
      <c r="D10" s="24"/>
    </row>
    <row r="11">
      <c r="B11" s="41" t="s">
        <v>479</v>
      </c>
      <c r="D11" s="24"/>
    </row>
    <row r="12">
      <c r="B12" s="41" t="s">
        <v>501</v>
      </c>
      <c r="D12" s="24"/>
    </row>
    <row r="13">
      <c r="A13" s="93" t="s">
        <v>4725</v>
      </c>
      <c r="B13" s="41" t="s">
        <v>521</v>
      </c>
      <c r="C13" s="22" t="s">
        <v>133</v>
      </c>
      <c r="D13" s="24"/>
    </row>
    <row r="14">
      <c r="B14" s="41" t="s">
        <v>532</v>
      </c>
      <c r="D14" s="24"/>
    </row>
    <row r="15">
      <c r="B15" s="41" t="s">
        <v>540</v>
      </c>
      <c r="D15" s="24"/>
    </row>
    <row r="16">
      <c r="B16" s="41" t="s">
        <v>553</v>
      </c>
      <c r="D16" s="24"/>
    </row>
    <row r="17">
      <c r="B17" s="41" t="s">
        <v>565</v>
      </c>
      <c r="D17" s="24"/>
    </row>
    <row r="18">
      <c r="A18" s="93" t="s">
        <v>4728</v>
      </c>
      <c r="B18" s="41" t="s">
        <v>576</v>
      </c>
      <c r="C18" s="22" t="s">
        <v>133</v>
      </c>
      <c r="D18" s="24"/>
    </row>
    <row r="19">
      <c r="B19" s="41" t="s">
        <v>582</v>
      </c>
      <c r="D19" s="24"/>
    </row>
    <row r="20">
      <c r="B20" s="41" t="s">
        <v>590</v>
      </c>
      <c r="D20" s="24"/>
    </row>
    <row r="21">
      <c r="B21" s="41" t="s">
        <v>605</v>
      </c>
      <c r="D21" s="24"/>
    </row>
    <row r="22">
      <c r="B22" s="41" t="s">
        <v>624</v>
      </c>
      <c r="D22" s="24"/>
    </row>
    <row r="23">
      <c r="A23" s="93" t="s">
        <v>4729</v>
      </c>
      <c r="B23" s="41" t="s">
        <v>636</v>
      </c>
      <c r="C23" s="22" t="s">
        <v>133</v>
      </c>
      <c r="D23" s="24"/>
    </row>
    <row r="24">
      <c r="B24" s="41" t="s">
        <v>647</v>
      </c>
      <c r="D24" s="24"/>
    </row>
    <row r="25">
      <c r="B25" s="41" t="s">
        <v>660</v>
      </c>
      <c r="D25" s="24"/>
    </row>
    <row r="26">
      <c r="B26" s="41" t="s">
        <v>667</v>
      </c>
      <c r="D26" s="24"/>
    </row>
    <row r="27">
      <c r="B27" s="41" t="s">
        <v>674</v>
      </c>
      <c r="D27" s="24"/>
    </row>
    <row r="28">
      <c r="A28" s="93" t="s">
        <v>4730</v>
      </c>
      <c r="B28" s="41" t="s">
        <v>685</v>
      </c>
      <c r="C28" s="22" t="s">
        <v>133</v>
      </c>
      <c r="D28" s="24"/>
    </row>
    <row r="29">
      <c r="B29" s="41" t="s">
        <v>693</v>
      </c>
      <c r="D29" s="24"/>
    </row>
    <row r="30">
      <c r="B30" s="41" t="s">
        <v>704</v>
      </c>
      <c r="D30" s="24"/>
    </row>
    <row r="31">
      <c r="B31" s="41" t="s">
        <v>715</v>
      </c>
      <c r="D31" s="24"/>
    </row>
    <row r="32">
      <c r="B32" s="41" t="s">
        <v>727</v>
      </c>
      <c r="D32" s="24"/>
    </row>
    <row r="33">
      <c r="A33" s="93" t="s">
        <v>4733</v>
      </c>
      <c r="B33" s="41" t="s">
        <v>743</v>
      </c>
      <c r="C33" s="22" t="s">
        <v>133</v>
      </c>
      <c r="D33" s="24"/>
    </row>
    <row r="34">
      <c r="B34" s="41" t="s">
        <v>753</v>
      </c>
      <c r="D34" s="24"/>
    </row>
    <row r="35">
      <c r="B35" s="41" t="s">
        <v>763</v>
      </c>
      <c r="D35" s="24"/>
    </row>
    <row r="36">
      <c r="B36" s="41" t="s">
        <v>775</v>
      </c>
      <c r="D36" s="24"/>
    </row>
    <row r="37">
      <c r="B37" s="41" t="s">
        <v>789</v>
      </c>
      <c r="D37" s="24"/>
    </row>
    <row r="38">
      <c r="A38" s="93" t="s">
        <v>4734</v>
      </c>
      <c r="B38" s="41" t="s">
        <v>798</v>
      </c>
      <c r="C38" s="22" t="s">
        <v>133</v>
      </c>
      <c r="D38" s="24"/>
    </row>
    <row r="39">
      <c r="B39" s="41" t="s">
        <v>816</v>
      </c>
      <c r="D39" s="24"/>
    </row>
    <row r="40">
      <c r="B40" s="41" t="s">
        <v>828</v>
      </c>
      <c r="D40" s="24"/>
    </row>
    <row r="41">
      <c r="B41" s="41" t="s">
        <v>836</v>
      </c>
      <c r="D41" s="24"/>
    </row>
    <row r="42">
      <c r="B42" s="41" t="s">
        <v>841</v>
      </c>
      <c r="D42" s="24"/>
    </row>
    <row r="43">
      <c r="A43" s="93" t="s">
        <v>4737</v>
      </c>
      <c r="B43" s="41" t="s">
        <v>856</v>
      </c>
      <c r="C43" s="22" t="s">
        <v>133</v>
      </c>
      <c r="D43" s="24"/>
    </row>
    <row r="44">
      <c r="B44" s="41" t="s">
        <v>862</v>
      </c>
      <c r="D44" s="24"/>
    </row>
    <row r="45">
      <c r="B45" s="41" t="s">
        <v>876</v>
      </c>
      <c r="D45" s="24"/>
    </row>
    <row r="46">
      <c r="B46" s="41" t="s">
        <v>887</v>
      </c>
      <c r="D46" s="24"/>
    </row>
    <row r="47">
      <c r="B47" s="41" t="s">
        <v>894</v>
      </c>
      <c r="D47" s="24"/>
    </row>
    <row r="48">
      <c r="A48" s="93" t="s">
        <v>4738</v>
      </c>
      <c r="B48" s="41" t="s">
        <v>909</v>
      </c>
      <c r="C48" s="22" t="s">
        <v>133</v>
      </c>
      <c r="D48" s="24"/>
    </row>
    <row r="49">
      <c r="B49" s="41" t="s">
        <v>919</v>
      </c>
      <c r="D49" s="24"/>
    </row>
    <row r="50">
      <c r="B50" s="41" t="s">
        <v>926</v>
      </c>
      <c r="D50" s="24"/>
    </row>
    <row r="51">
      <c r="B51" s="41" t="s">
        <v>938</v>
      </c>
      <c r="D51" s="24"/>
    </row>
    <row r="52">
      <c r="B52" s="41" t="s">
        <v>952</v>
      </c>
      <c r="D52" s="24"/>
    </row>
    <row r="53">
      <c r="A53" s="93" t="s">
        <v>4739</v>
      </c>
      <c r="B53" s="41" t="s">
        <v>965</v>
      </c>
      <c r="C53" s="22" t="s">
        <v>133</v>
      </c>
      <c r="D53" s="24"/>
    </row>
    <row r="54">
      <c r="B54" s="41" t="s">
        <v>976</v>
      </c>
      <c r="D54" s="24"/>
    </row>
    <row r="55">
      <c r="B55" s="41" t="s">
        <v>985</v>
      </c>
      <c r="D55" s="24"/>
    </row>
    <row r="56">
      <c r="B56" s="41" t="s">
        <v>996</v>
      </c>
      <c r="D56" s="24"/>
    </row>
    <row r="57">
      <c r="B57" s="41" t="s">
        <v>1005</v>
      </c>
      <c r="D57" s="24"/>
    </row>
    <row r="58">
      <c r="A58" s="93" t="s">
        <v>4742</v>
      </c>
      <c r="B58" s="41" t="s">
        <v>1018</v>
      </c>
      <c r="C58" s="22" t="s">
        <v>133</v>
      </c>
      <c r="D58" s="24"/>
    </row>
    <row r="59">
      <c r="B59" s="41" t="s">
        <v>1032</v>
      </c>
      <c r="D59" s="24"/>
    </row>
    <row r="60">
      <c r="B60" s="41" t="s">
        <v>1039</v>
      </c>
      <c r="D60" s="24"/>
    </row>
    <row r="61">
      <c r="B61" s="41" t="s">
        <v>1050</v>
      </c>
      <c r="D61" s="24"/>
    </row>
    <row r="62">
      <c r="B62" s="41" t="s">
        <v>1060</v>
      </c>
      <c r="D62" s="24"/>
    </row>
    <row r="63">
      <c r="A63" s="93" t="s">
        <v>4743</v>
      </c>
      <c r="B63" s="41" t="s">
        <v>1067</v>
      </c>
      <c r="C63" s="22" t="s">
        <v>133</v>
      </c>
      <c r="D63" s="24"/>
    </row>
    <row r="64">
      <c r="B64" s="41" t="s">
        <v>1083</v>
      </c>
      <c r="D64" s="24"/>
    </row>
    <row r="65">
      <c r="B65" s="41" t="s">
        <v>1095</v>
      </c>
      <c r="D65" s="24"/>
    </row>
    <row r="66">
      <c r="B66" s="41" t="s">
        <v>1099</v>
      </c>
      <c r="D66" s="24"/>
    </row>
    <row r="67">
      <c r="B67" s="41" t="s">
        <v>1107</v>
      </c>
      <c r="D67" s="24"/>
    </row>
    <row r="68">
      <c r="A68" s="93" t="s">
        <v>4744</v>
      </c>
      <c r="B68" s="41" t="s">
        <v>1119</v>
      </c>
      <c r="C68" s="22" t="s">
        <v>133</v>
      </c>
      <c r="D68" s="24"/>
    </row>
    <row r="69">
      <c r="B69" s="41" t="s">
        <v>1126</v>
      </c>
      <c r="D69" s="24"/>
    </row>
    <row r="70">
      <c r="B70" s="41" t="s">
        <v>1140</v>
      </c>
      <c r="D70" s="24"/>
    </row>
    <row r="71">
      <c r="B71" s="41" t="s">
        <v>1155</v>
      </c>
      <c r="D71" s="24"/>
    </row>
    <row r="72">
      <c r="B72" s="41" t="s">
        <v>1167</v>
      </c>
      <c r="D72" s="24"/>
    </row>
    <row r="73">
      <c r="A73" s="93" t="s">
        <v>4747</v>
      </c>
      <c r="B73" s="41" t="s">
        <v>1186</v>
      </c>
      <c r="C73" s="22" t="s">
        <v>133</v>
      </c>
      <c r="D73" s="24"/>
    </row>
    <row r="74">
      <c r="B74" s="41" t="s">
        <v>1202</v>
      </c>
      <c r="D74" s="24"/>
    </row>
    <row r="75">
      <c r="B75" s="41" t="s">
        <v>1211</v>
      </c>
      <c r="D75" s="24"/>
    </row>
    <row r="76">
      <c r="B76" s="41" t="s">
        <v>1226</v>
      </c>
      <c r="D76" s="24"/>
    </row>
    <row r="77">
      <c r="B77" s="41" t="s">
        <v>1238</v>
      </c>
      <c r="D77" s="24"/>
    </row>
    <row r="78">
      <c r="A78" s="93" t="s">
        <v>4750</v>
      </c>
      <c r="B78" s="41" t="s">
        <v>1249</v>
      </c>
      <c r="C78" s="22" t="s">
        <v>133</v>
      </c>
      <c r="D78" s="24"/>
    </row>
    <row r="79">
      <c r="B79" s="41" t="s">
        <v>1252</v>
      </c>
      <c r="D79" s="24"/>
    </row>
    <row r="80">
      <c r="B80" s="41" t="s">
        <v>1255</v>
      </c>
      <c r="D80" s="24"/>
    </row>
    <row r="81">
      <c r="B81" s="41" t="s">
        <v>1272</v>
      </c>
      <c r="D81" s="24"/>
    </row>
    <row r="82">
      <c r="B82" s="41" t="s">
        <v>1281</v>
      </c>
      <c r="D82" s="24"/>
    </row>
    <row r="83">
      <c r="A83" s="93" t="s">
        <v>4753</v>
      </c>
      <c r="B83" s="41" t="s">
        <v>1293</v>
      </c>
      <c r="C83" s="22" t="s">
        <v>133</v>
      </c>
      <c r="D83" s="24"/>
    </row>
    <row r="84">
      <c r="B84" s="41" t="s">
        <v>1302</v>
      </c>
      <c r="D84" s="24"/>
    </row>
    <row r="85">
      <c r="B85" s="41" t="s">
        <v>1313</v>
      </c>
      <c r="D85" s="24"/>
    </row>
    <row r="86">
      <c r="B86" s="41" t="s">
        <v>1327</v>
      </c>
      <c r="D86" s="24"/>
    </row>
    <row r="87">
      <c r="B87" s="41" t="s">
        <v>1338</v>
      </c>
      <c r="D87" s="24"/>
    </row>
    <row r="88">
      <c r="A88" s="93" t="s">
        <v>4756</v>
      </c>
      <c r="B88" s="41" t="s">
        <v>1347</v>
      </c>
      <c r="C88" s="22" t="s">
        <v>133</v>
      </c>
      <c r="D88" s="30" t="str">
        <f>HYPERLINK("https://www.youtube.com/watch?v=aIYmYjXPF_0&amp;index=274&amp;list=PLbU6uWaIKemqNvTeRxK-Ay6PRg9iwCKVi&amp;t=0s","HIT")</f>
        <v>HIT</v>
      </c>
    </row>
    <row r="89">
      <c r="B89" s="41" t="s">
        <v>1358</v>
      </c>
      <c r="D89" s="24"/>
    </row>
    <row r="90">
      <c r="B90" s="41" t="s">
        <v>1375</v>
      </c>
      <c r="D90" s="24"/>
    </row>
    <row r="91">
      <c r="B91" s="41" t="s">
        <v>1388</v>
      </c>
      <c r="D91" s="24"/>
    </row>
    <row r="92">
      <c r="B92" s="41" t="s">
        <v>1400</v>
      </c>
      <c r="D92" s="24"/>
    </row>
    <row r="93">
      <c r="A93" s="93" t="s">
        <v>4760</v>
      </c>
      <c r="B93" s="41" t="s">
        <v>1409</v>
      </c>
      <c r="C93" s="22" t="s">
        <v>133</v>
      </c>
      <c r="D93" s="24"/>
    </row>
    <row r="94">
      <c r="B94" s="41" t="s">
        <v>1425</v>
      </c>
      <c r="D94" s="24"/>
    </row>
    <row r="95">
      <c r="B95" s="41" t="s">
        <v>1442</v>
      </c>
      <c r="D95" s="24"/>
    </row>
    <row r="96">
      <c r="B96" s="41" t="s">
        <v>1458</v>
      </c>
      <c r="D96" s="24"/>
    </row>
    <row r="97">
      <c r="B97" s="41" t="s">
        <v>1468</v>
      </c>
      <c r="D97" s="24"/>
    </row>
    <row r="98">
      <c r="A98" s="93" t="s">
        <v>4762</v>
      </c>
      <c r="B98" s="41" t="s">
        <v>1484</v>
      </c>
      <c r="C98" s="22" t="s">
        <v>133</v>
      </c>
      <c r="D98" s="30" t="str">
        <f>HYPERLINK("https://www.youtube.com/watch?v=jTMHtU4Hi-g&amp;index=336&amp;list=PLbU6uWaIKemqNvTeRxK-Ay6PRg9iwCKVi&amp;t=0s","HIT")</f>
        <v>HIT</v>
      </c>
    </row>
    <row r="99">
      <c r="B99" s="41" t="s">
        <v>1504</v>
      </c>
      <c r="D99" s="24"/>
    </row>
    <row r="100">
      <c r="B100" s="41" t="s">
        <v>1520</v>
      </c>
      <c r="D100" s="24"/>
    </row>
    <row r="101">
      <c r="B101" s="41" t="s">
        <v>1543</v>
      </c>
      <c r="D101" s="24"/>
    </row>
    <row r="102">
      <c r="B102" s="41" t="s">
        <v>1558</v>
      </c>
      <c r="D102" s="24"/>
    </row>
  </sheetData>
  <mergeCells count="41">
    <mergeCell ref="A63:A67"/>
    <mergeCell ref="A68:A72"/>
    <mergeCell ref="A53:A57"/>
    <mergeCell ref="A93:A97"/>
    <mergeCell ref="A98:A102"/>
    <mergeCell ref="A88:A92"/>
    <mergeCell ref="A83:A87"/>
    <mergeCell ref="A78:A82"/>
    <mergeCell ref="A73:A77"/>
    <mergeCell ref="A58:A62"/>
    <mergeCell ref="C73:C77"/>
    <mergeCell ref="C63:C67"/>
    <mergeCell ref="C68:C72"/>
    <mergeCell ref="C88:C92"/>
    <mergeCell ref="C98:C102"/>
    <mergeCell ref="C93:C97"/>
    <mergeCell ref="C43:C47"/>
    <mergeCell ref="C48:C52"/>
    <mergeCell ref="C53:C57"/>
    <mergeCell ref="C33:C37"/>
    <mergeCell ref="C38:C42"/>
    <mergeCell ref="C23:C27"/>
    <mergeCell ref="C18:C22"/>
    <mergeCell ref="C83:C87"/>
    <mergeCell ref="C78:C82"/>
    <mergeCell ref="C8:C12"/>
    <mergeCell ref="C13:C17"/>
    <mergeCell ref="C2:D2"/>
    <mergeCell ref="C3:C7"/>
    <mergeCell ref="C58:C62"/>
    <mergeCell ref="C28:C32"/>
    <mergeCell ref="A23:A27"/>
    <mergeCell ref="A28:A32"/>
    <mergeCell ref="A48:A52"/>
    <mergeCell ref="A43:A47"/>
    <mergeCell ref="A38:A42"/>
    <mergeCell ref="A13:A17"/>
    <mergeCell ref="A18:A22"/>
    <mergeCell ref="A3:A7"/>
    <mergeCell ref="A8:A12"/>
    <mergeCell ref="A33:A37"/>
  </mergeCells>
  <hyperlinks>
    <hyperlink display="Return to Index" location="Index!A1" ref="A1"/>
  </hyperlinks>
  <drawing r:id="rId1"/>
</worksheet>
</file>