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20" yWindow="120" windowWidth="19095" windowHeight="8415" activeTab="1"/>
  </bookViews>
  <sheets>
    <sheet name="Intro" sheetId="8" r:id="rId1"/>
    <sheet name="Graph" sheetId="1" r:id="rId2"/>
    <sheet name="Rankings" sheetId="3" r:id="rId3"/>
    <sheet name="Facts" sheetId="7" r:id="rId4"/>
    <sheet name="Data" sheetId="2" r:id="rId5"/>
    <sheet name="Data Transposed" sheetId="5" r:id="rId6"/>
  </sheets>
  <definedNames>
    <definedName name="blank">OFFSET([0]!date_x,0,100)</definedName>
    <definedName name="data__SA_k">OFFSET([0]!date_x,0,9)</definedName>
    <definedName name="data_Afterthought">OFFSET([0]!date_x,0,17)</definedName>
    <definedName name="data_al_an">OFFSET([0]!date_x,0,12)</definedName>
    <definedName name="data_Analu">OFFSET([0]!date_x,0,44)</definedName>
    <definedName name="data_Ben_Schultz_11">OFFSET([0]!date_x,0,43)</definedName>
    <definedName name="data_blobglob">OFFSET([0]!date_x,0,21)</definedName>
    <definedName name="data_Bonzai">OFFSET([0]!date_x,0,40)</definedName>
    <definedName name="data_clux">OFFSET([0]!date_x,0,30)</definedName>
    <definedName name="data_crappitrash">OFFSET([0]!date_x,0,39)</definedName>
    <definedName name="data_cyberjuda">OFFSET([0]!date_x,0,38)</definedName>
    <definedName name="data_Darkshadow1416">OFFSET([0]!date_x,0,49)</definedName>
    <definedName name="data_EddyMataGallos">OFFSET([0]!date_x,0,54)</definedName>
    <definedName name="data_eru_bahagon">OFFSET([0]!date_x,0,47)</definedName>
    <definedName name="data_Flunky_Clause2">OFFSET([0]!date_x,0,6)</definedName>
    <definedName name="data_glupi_zmaj">OFFSET([0]!date_x,0,25)</definedName>
    <definedName name="data_golfkid">OFFSET([0]!date_x,0,51)</definedName>
    <definedName name="data_Hendor">OFFSET([0]!date_x,0,53)</definedName>
    <definedName name="data_imdb">OFFSET([0]!date_x,0,11)</definedName>
    <definedName name="data_Izzy">OFFSET([0]!date_x,0,52)</definedName>
    <definedName name="data_jg9000">OFFSET([0]!date_x,0,34)</definedName>
    <definedName name="data_johnny_faneca">OFFSET([0]!date_x,0,26)</definedName>
    <definedName name="data_Kaellstar">OFFSET([0]!date_x,0,15)</definedName>
    <definedName name="data_Koolaid">OFFSET([0]!date_x,0,56)</definedName>
    <definedName name="data_kryX_orange">OFFSET([0]!date_x,0,22)</definedName>
    <definedName name="data_L3X">OFFSET([0]!date_x,0,36)</definedName>
    <definedName name="data_lookatthis">OFFSET([0]!date_x,0,45)</definedName>
    <definedName name="data_macrohenry">OFFSET([0]!date_x,0,48)</definedName>
    <definedName name="data_Melchoir79">OFFSET([0]!date_x,0,27)</definedName>
    <definedName name="data_mitch">OFFSET([0]!date_x,0,7)</definedName>
    <definedName name="data_Mixipixistix">OFFSET([0]!date_x,0,5)</definedName>
    <definedName name="data_Mr_Lim">OFFSET([0]!date_x,0,37)</definedName>
    <definedName name="data_naem">OFFSET([0]!date_x,0,33)</definedName>
    <definedName name="data_pokemaniac1342">OFFSET([0]!date_x,0,32)</definedName>
    <definedName name="data_Sammage">OFFSET([0]!date_x,0,18)</definedName>
    <definedName name="data_scorpio11883">OFFSET([0]!date_x,0,31)</definedName>
    <definedName name="data_Seifer">OFFSET([0]!date_x,0,23)</definedName>
    <definedName name="data_Shaigel">OFFSET([0]!date_x,0,16)</definedName>
    <definedName name="data_Smart">OFFSET([0]!date_x,0,13)</definedName>
    <definedName name="data_Sp33dY">OFFSET([0]!date_x,0,46)</definedName>
    <definedName name="data_spect">OFFSET([0]!date_x,0,29)</definedName>
    <definedName name="data_swipenet">OFFSET([0]!date_x,0,55)</definedName>
    <definedName name="data_Thunder_Mute">OFFSET([0]!date_x,0,4)</definedName>
    <definedName name="data_Tivo">OFFSET([0]!date_x,0,19)</definedName>
    <definedName name="data_tktktk">OFFSET([0]!date_x,0,3)</definedName>
    <definedName name="data_Toad">OFFSET([0]!date_x,0,24)</definedName>
    <definedName name="data_trib4lmaniac">OFFSET([0]!date_x,0,20)</definedName>
    <definedName name="data_turk">OFFSET([0]!date_x,0,10)</definedName>
    <definedName name="data_Unsane">OFFSET([0]!date_x,0,8)</definedName>
    <definedName name="data_vankuss">OFFSET([0]!date_x,0,50)</definedName>
    <definedName name="data_Wedge">OFFSET([0]!date_x,0,14)</definedName>
    <definedName name="data_Wedgie123">OFFSET([0]!date_x,0,28)</definedName>
    <definedName name="data_Wolfos">OFFSET([0]!date_x,0,35)</definedName>
    <definedName name="data_xaelar">OFFSET([0]!date_x,0,41)</definedName>
    <definedName name="data_zapkt">OFFSET([0]!date_x,0,42)</definedName>
    <definedName name="date_x">OFFSET(Data!$A$2,0,0,COUNTA(Data!$A:$A)-1)</definedName>
    <definedName name="day_x">OFFSET([0]!date_x,0,1)</definedName>
    <definedName name="ranking">OFFSET([0]!date_x,0,2)</definedName>
    <definedName name="series__SA_k">IF(show__SA_k,data__SA_k,blank)</definedName>
    <definedName name="series_Afterthought">IF(show_Afterthought,data_Afterthought,blank)</definedName>
    <definedName name="series_al_an">IF(show_al_an,data_al_an,blank)</definedName>
    <definedName name="series_Analu">IF(show_Analu,data_Analu,blank)</definedName>
    <definedName name="series_Ben_Schultz_11">IF(show_Ben_Schultz_11,data_Ben_Schultz_11,blank)</definedName>
    <definedName name="series_blobglob">IF(show_blobglob,data_blobglob,blank)</definedName>
    <definedName name="series_Bonzai">IF(show_Bonzai,data_Bonzai,blank)</definedName>
    <definedName name="series_clux">IF(show_clux,data_clux,blank)</definedName>
    <definedName name="series_crappitrash">IF(show_crappitrash,data_crappitrash,blank)</definedName>
    <definedName name="series_cyberjuda">IF(show_cyberjuda,data_cyberjuda,blank)</definedName>
    <definedName name="series_Darkshadow1416">IF(show_Darkshadow1416,data_Darkshadow1416,blank)</definedName>
    <definedName name="series_EddyMataGallos">IF(show_EddyMataGallos,data_EddyMataGallos,blank)</definedName>
    <definedName name="series_eru_bahagon">IF(show_eru_bahagon,data_eru_bahagon,blank)</definedName>
    <definedName name="series_Flunky_Clause2">IF(show_Flunky_Clause2,data_Flunky_Clause2,blank)</definedName>
    <definedName name="series_glupi_zmaj">IF(show_glupi_zmaj,data_glupi_zmaj,blank)</definedName>
    <definedName name="series_golfkid">IF(show_golfkid,data_golfkid,blank)</definedName>
    <definedName name="series_Hendor">IF(show_Hendor,data_Hendor,blank)</definedName>
    <definedName name="series_imdb">IF(show_imdb,data_imdb,blank)</definedName>
    <definedName name="series_Izzy">IF(show_Izzy,data_golfkid,blank)</definedName>
    <definedName name="series_jg9000">IF(show_jg9000,data_jg9000,blank)</definedName>
    <definedName name="series_johnny_faneca">IF(show_johnny_faneca,data_johnny_faneca,blank)</definedName>
    <definedName name="series_Kaellstar">IF(show_Kaellstar,data_Kaellstar,blank)</definedName>
    <definedName name="series_Koolaid">IF(show_Koolaid,data_Koolaid,blank)</definedName>
    <definedName name="series_kryX_orange">IF(show_kryX_orange,data_kryX_orange,blank)</definedName>
    <definedName name="series_L3X">IF(show_L3X,data_L3X,blank)</definedName>
    <definedName name="series_lookatthis">IF(show_lookatthis,data_lookatthis,blank)</definedName>
    <definedName name="series_macrohenry">IF(show_macrohenry,data_macrohenry,blank)</definedName>
    <definedName name="series_Melchoir79">IF(show_Melchoir79,data_Melchoir79,blank)</definedName>
    <definedName name="series_mitch">IF(show_mitch,data_mitch,blank)</definedName>
    <definedName name="series_Mixipixistix">IF(show_Mixipixistix,data_Mixipixistix,blank)</definedName>
    <definedName name="series_Mr_Lim">IF(show_Mr_Lim,data_Mr_Lim,blank)</definedName>
    <definedName name="series_naem">IF(show_naem,data_naem,blank)</definedName>
    <definedName name="series_pokemaniac1342">IF(show_pokemaniac1342,data_pokemaniac1342,blank)</definedName>
    <definedName name="series_Sammage">IF(show_Sammage,data_Sammage,blank)</definedName>
    <definedName name="series_scorpio11883">IF(show_scorpio11883,data_scorpio11883,blank)</definedName>
    <definedName name="series_Seifer">IF(show_Seifer,data_Seifer,blank)</definedName>
    <definedName name="series_Shaigel">IF(show_Shaigel,data_Shaigel,blank)</definedName>
    <definedName name="series_Smart">IF(show_Smart,data_Smart,blank)</definedName>
    <definedName name="series_Sp33dY">IF(show_Sp33dY,data_Sp33dY,blank)</definedName>
    <definedName name="series_spect">IF(show_spect,data_spect,blank)</definedName>
    <definedName name="series_swipenet">IF(show_swipenet,data_swipenet,blank)</definedName>
    <definedName name="series_Thunder_Mute">IF(show_Thunder_Mute,data_Thunder_Mute,blank)</definedName>
    <definedName name="series_Tivo">IF(show_Tivo,data_Tivo,blank)</definedName>
    <definedName name="series_tktktk">IF(show_tktktk,data_tktktk,blank)</definedName>
    <definedName name="series_Toad">IF(show_Toad,data_Toad,blank)</definedName>
    <definedName name="series_trib4lmaniac">IF(show_trib4lmaniac,data_trib4lmaniac,blank)</definedName>
    <definedName name="series_turk">IF(show_turk,data_turk,blank)</definedName>
    <definedName name="series_Unsane">IF(show_Unsane,data_Unsane,blank)</definedName>
    <definedName name="series_vankuss">IF(show_vankuss,data_vankuss,blank)</definedName>
    <definedName name="series_Wedge">IF(show_Wedge,data_Wedge,blank)</definedName>
    <definedName name="series_Wedgie123">IF(show_Wedgie123,data_Wedgie123,blank)</definedName>
    <definedName name="series_Wolfos">IF(show_Wolfos,data_Wolfos,blank)</definedName>
    <definedName name="series_xaelar">IF(show_xaelar,data_xaelar,blank)</definedName>
    <definedName name="series_zapkt">IF(show_zapkt,data_zapkt,blank)</definedName>
    <definedName name="show__SA_k">Graph!$C$10</definedName>
    <definedName name="show_Afterthought">Graph!$C$18</definedName>
    <definedName name="show_al_an">Graph!$C$13</definedName>
    <definedName name="show_Analu">Graph!$C$45</definedName>
    <definedName name="show_Ben_Schultz_11">Graph!$C$44</definedName>
    <definedName name="show_blobglob">Graph!$C$22</definedName>
    <definedName name="show_Bonzai">Graph!$C$41</definedName>
    <definedName name="show_clux">Graph!$C$31</definedName>
    <definedName name="show_crappitrash">Graph!$C$40</definedName>
    <definedName name="show_cyberjuda">Graph!$C$39</definedName>
    <definedName name="show_Darkshadow1416">Graph!$C$50</definedName>
    <definedName name="show_EddyMataGallos">Graph!$C$55</definedName>
    <definedName name="show_eru_bahagon">Graph!$C$48</definedName>
    <definedName name="show_Flunky_Clause2">Graph!$C$7</definedName>
    <definedName name="show_glupi_zmaj">Graph!$C$26</definedName>
    <definedName name="show_golfkid">Graph!$C$52</definedName>
    <definedName name="show_Hendor">Graph!$C$54</definedName>
    <definedName name="show_imdb">Graph!$C$12</definedName>
    <definedName name="show_Izzy">Graph!$C$53</definedName>
    <definedName name="show_jg9000">Graph!$C$35</definedName>
    <definedName name="show_johnny_faneca">Graph!$C$27</definedName>
    <definedName name="show_Kaellstar">Graph!$C$16</definedName>
    <definedName name="show_Koolaid">Graph!$C$57</definedName>
    <definedName name="show_kryX_orange">Graph!$C$23</definedName>
    <definedName name="show_L3X">Graph!$C$37</definedName>
    <definedName name="show_lookatthis">Graph!$C$46</definedName>
    <definedName name="show_macrohenry">Graph!$C$49</definedName>
    <definedName name="show_Melchoir79">Graph!$C$28</definedName>
    <definedName name="show_mitch">Graph!$C$8</definedName>
    <definedName name="show_Mixipixistix">Graph!$C$6</definedName>
    <definedName name="show_Mr_Lim">Graph!$C$38</definedName>
    <definedName name="show_naem">Graph!$C$34</definedName>
    <definedName name="show_pokemaniac1342">Graph!$C$33</definedName>
    <definedName name="show_Sammage">Graph!$C$19</definedName>
    <definedName name="show_scorpio11883">Graph!$C$32</definedName>
    <definedName name="show_Seifer">Graph!$C$24</definedName>
    <definedName name="show_Shaigel">Graph!$C$17</definedName>
    <definedName name="show_Smart">Graph!$C$14</definedName>
    <definedName name="show_Sp33dY">Graph!$C$47</definedName>
    <definedName name="show_spect">Graph!$C$30</definedName>
    <definedName name="show_swipenet">Graph!$C$56</definedName>
    <definedName name="show_Thunder_Mute">Graph!$C$5</definedName>
    <definedName name="show_Tivo">Graph!$C$20</definedName>
    <definedName name="show_tktktk">Graph!$C$4</definedName>
    <definedName name="show_Toad">Graph!$C$25</definedName>
    <definedName name="show_trib4lmaniac">Graph!$C$21</definedName>
    <definedName name="show_turk">Graph!$C$11</definedName>
    <definedName name="show_Unsane">Graph!$C$9</definedName>
    <definedName name="show_vankuss">Graph!$C$51</definedName>
    <definedName name="show_Wedge">Graph!$C$15</definedName>
    <definedName name="show_Wedgie123">Graph!$C$29</definedName>
    <definedName name="show_Wolfos">Graph!$C$36</definedName>
    <definedName name="show_xaelar">Graph!$C$42</definedName>
    <definedName name="show_zapkt">Graph!$C$43</definedName>
  </definedNames>
  <calcPr calcId="144525"/>
</workbook>
</file>

<file path=xl/calcChain.xml><?xml version="1.0" encoding="utf-8"?>
<calcChain xmlns="http://schemas.openxmlformats.org/spreadsheetml/2006/main">
  <c r="C67" i="7" l="1"/>
  <c r="C62" i="7"/>
  <c r="C34" i="7"/>
  <c r="C66" i="7"/>
  <c r="P12" i="7"/>
  <c r="P13" i="7"/>
  <c r="P14" i="7"/>
  <c r="P57" i="7"/>
  <c r="P53" i="7"/>
  <c r="P25" i="7"/>
  <c r="I88" i="7"/>
  <c r="I87" i="7"/>
  <c r="I47" i="7"/>
  <c r="M20" i="7"/>
  <c r="H14" i="7"/>
  <c r="I33" i="7"/>
  <c r="J33" i="7"/>
  <c r="J32" i="7"/>
  <c r="EZ2" i="5"/>
  <c r="B156" i="2"/>
  <c r="EY2" i="5"/>
  <c r="B155" i="2"/>
  <c r="EX2" i="5"/>
  <c r="B154" i="2"/>
  <c r="EW2" i="5"/>
  <c r="B153" i="2"/>
  <c r="EV2" i="5"/>
  <c r="B152" i="2"/>
  <c r="EU2" i="5"/>
  <c r="B151" i="2"/>
  <c r="ET2" i="5"/>
  <c r="B150" i="2"/>
  <c r="ES2" i="5"/>
  <c r="B149" i="2"/>
  <c r="I32" i="7"/>
  <c r="J31" i="7"/>
  <c r="ER2" i="5"/>
  <c r="B148" i="2"/>
  <c r="EQ2" i="5"/>
  <c r="B147" i="2"/>
  <c r="EP2" i="5"/>
  <c r="B146" i="2"/>
  <c r="EO2" i="5"/>
  <c r="B145" i="2"/>
  <c r="EN2" i="5"/>
  <c r="B144" i="2"/>
  <c r="EM2" i="5"/>
  <c r="EL2" i="5"/>
  <c r="EK2" i="5"/>
  <c r="EJ2" i="5"/>
  <c r="EI2" i="5"/>
  <c r="I31" i="7"/>
  <c r="I30" i="7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 l="1"/>
  <c r="DT2" i="5"/>
  <c r="DS2" i="5"/>
  <c r="DR2" i="5"/>
  <c r="DQ2" i="5"/>
  <c r="DP2" i="5"/>
  <c r="DO2" i="5"/>
  <c r="DN2" i="5"/>
  <c r="DM2" i="5"/>
  <c r="DL2" i="5"/>
  <c r="B116" i="2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DK2" i="5"/>
  <c r="B115" i="2"/>
  <c r="B114" i="2"/>
  <c r="DJ2" i="5"/>
  <c r="D2" i="5"/>
  <c r="C2" i="5"/>
  <c r="J29" i="7"/>
  <c r="J28" i="7"/>
  <c r="J27" i="7"/>
  <c r="J26" i="7"/>
  <c r="J25" i="7"/>
  <c r="J24" i="7"/>
  <c r="J23" i="7"/>
  <c r="J22" i="7"/>
  <c r="J21" i="7"/>
  <c r="I78" i="7"/>
  <c r="I79" i="7"/>
  <c r="I74" i="7"/>
  <c r="I43" i="7"/>
  <c r="I90" i="7"/>
  <c r="I86" i="7"/>
  <c r="I48" i="7"/>
  <c r="I93" i="7"/>
  <c r="I46" i="7"/>
  <c r="I85" i="7"/>
  <c r="I64" i="7"/>
  <c r="I83" i="7"/>
  <c r="I40" i="7"/>
  <c r="I72" i="7"/>
  <c r="I50" i="7"/>
  <c r="I71" i="7"/>
  <c r="I42" i="7"/>
  <c r="I52" i="7"/>
  <c r="I57" i="7"/>
  <c r="I55" i="7"/>
  <c r="I51" i="7"/>
  <c r="I62" i="7"/>
  <c r="I80" i="7"/>
  <c r="I58" i="7"/>
  <c r="I49" i="7"/>
  <c r="I82" i="7"/>
  <c r="I70" i="7"/>
  <c r="I44" i="7"/>
  <c r="I59" i="7"/>
  <c r="I69" i="7"/>
  <c r="I54" i="7"/>
  <c r="I53" i="7"/>
  <c r="I61" i="7"/>
  <c r="I41" i="7"/>
  <c r="I73" i="7"/>
  <c r="I68" i="7"/>
  <c r="I65" i="7"/>
  <c r="I89" i="7"/>
  <c r="I60" i="7"/>
  <c r="I81" i="7"/>
  <c r="I92" i="7"/>
  <c r="I91" i="7"/>
  <c r="I84" i="7"/>
  <c r="I77" i="7"/>
  <c r="I76" i="7"/>
  <c r="I67" i="7"/>
  <c r="I75" i="7"/>
  <c r="I66" i="7"/>
  <c r="I63" i="7"/>
  <c r="I56" i="7"/>
  <c r="I45" i="7"/>
  <c r="H10" i="7"/>
  <c r="P34" i="7"/>
  <c r="P21" i="7"/>
  <c r="P17" i="7"/>
  <c r="P7" i="7"/>
  <c r="P43" i="7"/>
  <c r="P26" i="7"/>
  <c r="P11" i="7"/>
  <c r="P59" i="7"/>
  <c r="P40" i="7"/>
  <c r="P15" i="7"/>
  <c r="P56" i="7"/>
  <c r="P6" i="7"/>
  <c r="P35" i="7"/>
  <c r="P32" i="7"/>
  <c r="P50" i="7"/>
  <c r="P8" i="7"/>
  <c r="P27" i="7"/>
  <c r="P28" i="7"/>
  <c r="P22" i="7"/>
  <c r="P16" i="7"/>
  <c r="P23" i="7"/>
  <c r="P44" i="7"/>
  <c r="P20" i="7"/>
  <c r="P55" i="7"/>
  <c r="P30" i="7"/>
  <c r="P10" i="7"/>
  <c r="P18" i="7"/>
  <c r="P41" i="7"/>
  <c r="P37" i="7"/>
  <c r="P19" i="7"/>
  <c r="P9" i="7"/>
  <c r="P46" i="7"/>
  <c r="P29" i="7"/>
  <c r="P38" i="7"/>
  <c r="P51" i="7"/>
  <c r="P33" i="7"/>
  <c r="P49" i="7"/>
  <c r="P54" i="7"/>
  <c r="P58" i="7"/>
  <c r="P52" i="7"/>
  <c r="P42" i="7"/>
  <c r="P47" i="7"/>
  <c r="P36" i="7"/>
  <c r="P48" i="7"/>
  <c r="P45" i="7"/>
  <c r="P39" i="7"/>
  <c r="P31" i="7"/>
  <c r="P24" i="7"/>
  <c r="H4" i="7"/>
  <c r="C36" i="7"/>
  <c r="C23" i="7"/>
  <c r="C22" i="7"/>
  <c r="C21" i="7"/>
  <c r="C41" i="7"/>
  <c r="C27" i="7"/>
  <c r="C20" i="7"/>
  <c r="C19" i="7"/>
  <c r="C37" i="7"/>
  <c r="C18" i="7"/>
  <c r="C65" i="7"/>
  <c r="C17" i="7"/>
  <c r="C38" i="7"/>
  <c r="C55" i="7"/>
  <c r="C61" i="7"/>
  <c r="C16" i="7"/>
  <c r="C45" i="7"/>
  <c r="C39" i="7"/>
  <c r="C32" i="7"/>
  <c r="C31" i="7"/>
  <c r="C51" i="7"/>
  <c r="C26" i="7"/>
  <c r="C28" i="7"/>
  <c r="C64" i="7"/>
  <c r="C35" i="7"/>
  <c r="C24" i="7"/>
  <c r="C30" i="7"/>
  <c r="C50" i="7"/>
  <c r="C15" i="7"/>
  <c r="C48" i="7"/>
  <c r="C29" i="7"/>
  <c r="C25" i="7"/>
  <c r="C54" i="7"/>
  <c r="C33" i="7"/>
  <c r="C44" i="7"/>
  <c r="C58" i="7"/>
  <c r="C46" i="7"/>
  <c r="C57" i="7"/>
  <c r="C60" i="7"/>
  <c r="C63" i="7"/>
  <c r="C59" i="7"/>
  <c r="C47" i="7"/>
  <c r="C53" i="7"/>
  <c r="C43" i="7"/>
  <c r="C56" i="7"/>
  <c r="C52" i="7"/>
  <c r="C49" i="7"/>
  <c r="C42" i="7"/>
  <c r="C40" i="7"/>
  <c r="B3" i="2"/>
  <c r="B4" i="2"/>
  <c r="B130" i="2" l="1"/>
  <c r="B131" i="2" s="1"/>
  <c r="B132" i="2" s="1"/>
  <c r="B133" i="2" s="1"/>
  <c r="B134" i="2" s="1"/>
  <c r="B135" i="2" s="1"/>
  <c r="B136" i="2" s="1"/>
  <c r="B137" i="2" s="1"/>
  <c r="J30" i="7"/>
  <c r="B138" i="2" l="1"/>
  <c r="B139" i="2" s="1"/>
  <c r="B140" i="2" s="1"/>
  <c r="B141" i="2" s="1"/>
  <c r="B142" i="2" s="1"/>
  <c r="B143" i="2" s="1"/>
</calcChain>
</file>

<file path=xl/sharedStrings.xml><?xml version="1.0" encoding="utf-8"?>
<sst xmlns="http://schemas.openxmlformats.org/spreadsheetml/2006/main" count="3186" uniqueCount="665">
  <si>
    <t>Rank</t>
  </si>
  <si>
    <t>Player</t>
  </si>
  <si>
    <t>Total 0s</t>
  </si>
  <si>
    <t xml:space="preserve">tktktk </t>
  </si>
  <si>
    <t>Thunder_Mute</t>
  </si>
  <si>
    <t>Flunky_Clause2</t>
  </si>
  <si>
    <t xml:space="preserve">mitch </t>
  </si>
  <si>
    <t xml:space="preserve">Unsane </t>
  </si>
  <si>
    <t>[SA]k</t>
  </si>
  <si>
    <t xml:space="preserve">turk </t>
  </si>
  <si>
    <t xml:space="preserve">imdb </t>
  </si>
  <si>
    <t>al_an</t>
  </si>
  <si>
    <t>Highscore Rankings 1: September 25, 2004 (By tktktk)</t>
  </si>
  <si>
    <t>Highscore Rankings 2: October 4, 2004 (By tktktk)</t>
  </si>
  <si>
    <t>Mixipixistix</t>
  </si>
  <si>
    <t>tktktk</t>
  </si>
  <si>
    <t>Flunky_Claus2</t>
  </si>
  <si>
    <t>Unsane</t>
  </si>
  <si>
    <t>turk</t>
  </si>
  <si>
    <t>imdb</t>
  </si>
  <si>
    <t>mitch</t>
  </si>
  <si>
    <t>Smart</t>
  </si>
  <si>
    <t>Highscore Rankings 3: October 16, 2004 (By tktktk)</t>
  </si>
  <si>
    <t xml:space="preserve">Thunder_Mute </t>
  </si>
  <si>
    <t>Wedge</t>
  </si>
  <si>
    <t>Highscore Rankings 4: November 6, 2004 (By tktktk)</t>
  </si>
  <si>
    <t>Kaellstar</t>
  </si>
  <si>
    <t>Shaigel</t>
  </si>
  <si>
    <t>Highscore Rankings 5: November 20, 2004 (By tktktk)</t>
  </si>
  <si>
    <t>Highscore Rankings 6: December 13, 2004 (By tktktk)</t>
  </si>
  <si>
    <t>Afterthought</t>
  </si>
  <si>
    <t>-</t>
  </si>
  <si>
    <t>Sammage</t>
  </si>
  <si>
    <t>Tivo</t>
  </si>
  <si>
    <t>Highscore Rankings 7: January 3, 2005 (By tktktk)</t>
  </si>
  <si>
    <t>trib4lmaniac</t>
  </si>
  <si>
    <t>Highscore Rankings 8: January 31, 2005 (By tktktk)</t>
  </si>
  <si>
    <t>blobglob</t>
  </si>
  <si>
    <t>Highscore Rankings 9: February 23, 2005 (Corrected by Tivo)</t>
  </si>
  <si>
    <t>kryX-orange</t>
  </si>
  <si>
    <t>Highscore Rankings 10: March 14, 2005 (By trib4lmaniac)</t>
  </si>
  <si>
    <t>Seifer</t>
  </si>
  <si>
    <t>Highscore Rankings 11: May 6, 2005 (By trib4lmaniac)</t>
  </si>
  <si>
    <t>Version 1.4 has been released</t>
  </si>
  <si>
    <t>Special Note:</t>
  </si>
  <si>
    <t>These are the combined scores</t>
  </si>
  <si>
    <t>Toad</t>
  </si>
  <si>
    <t>glupi_zmaj</t>
  </si>
  <si>
    <t>Highscore Rankings 12: July 15, 2005 (By trib4lmaniac)</t>
  </si>
  <si>
    <t>Johnny_faneca</t>
  </si>
  <si>
    <t>Melchior79</t>
  </si>
  <si>
    <t>Wedgie123</t>
  </si>
  <si>
    <t>spect</t>
  </si>
  <si>
    <t>Highscore Rankings 13: August 9, 2005 (By spect)</t>
  </si>
  <si>
    <t>Melchoir79</t>
  </si>
  <si>
    <t>Highscore Rankings 14: August 19, 2005 (By spect)</t>
  </si>
  <si>
    <t>Highscore Rankings 15: September 4, 2005 (By spect)</t>
  </si>
  <si>
    <t>Highscore Rankings 16: September 9, 2005 (By spect)</t>
  </si>
  <si>
    <t>Highscore Rankings 17: September 16, 2005 (By spect)</t>
  </si>
  <si>
    <t>clux</t>
  </si>
  <si>
    <t>Highscore Rankings 18: September 30, 2005 (By spect)</t>
  </si>
  <si>
    <t>scorpio11883</t>
  </si>
  <si>
    <t>Highscore Rankings 19: October 7, 2005 (By spect)</t>
  </si>
  <si>
    <t>Highscore Rankings 20: October 14, 2005 (By spect)</t>
  </si>
  <si>
    <t>Highscore Rankings 21: October 21, 2005 (By spect)</t>
  </si>
  <si>
    <t>johnny_faneca</t>
  </si>
  <si>
    <t>Highscore Rankings 22: October 27, 2005 (By spect)</t>
  </si>
  <si>
    <t>Highscore Rankings 23: November 3, 2005 (By spect)</t>
  </si>
  <si>
    <t>Highscore Rankings 24: November 11, 2005 (By spect)</t>
  </si>
  <si>
    <t>pokemaniac1342</t>
  </si>
  <si>
    <t>Highscore Rankings 25: November 18, 2005 (By spect)</t>
  </si>
  <si>
    <t>Highscore Rankings 26: November 25, 2005 (By spect)</t>
  </si>
  <si>
    <t>Highscore Rankings 27: December 2, 2005 (By spect)</t>
  </si>
  <si>
    <t>Highscore Rankings 28: December 9, 2005 (By spect)</t>
  </si>
  <si>
    <t>Highscore Rankings 29: December 18, 2005 (By spect)</t>
  </si>
  <si>
    <t>Note: spect accidentally numbered the next list as 28 again</t>
  </si>
  <si>
    <t>Therefore, by correcting the mistake and including it here</t>
  </si>
  <si>
    <t>Highscore Rankings 30: December 23, 2005 (By spect)</t>
  </si>
  <si>
    <t>there will be a slight discrepency with the numbering of the originals</t>
  </si>
  <si>
    <t>Highscore Rankings 31: December 30, 2005 (By spect)</t>
  </si>
  <si>
    <t>naem</t>
  </si>
  <si>
    <t>jg9000</t>
  </si>
  <si>
    <t>Highscore Rankings 40: March 4, 2006 (By spect)</t>
  </si>
  <si>
    <t>Highscore Rankings 39: February 24, 2006 (By spect)</t>
  </si>
  <si>
    <t>Highscore Rankings 38: February 17, 2006 (By spect)</t>
  </si>
  <si>
    <t>Highscore Rankings 37: February 10, 2006 (By spect)</t>
  </si>
  <si>
    <t>Highscore Rankings 36: February 3, 2006 (By spect)</t>
  </si>
  <si>
    <t>Highscore Rankings 35: January 27, 2006 (By spect)</t>
  </si>
  <si>
    <t>Highscore Rankings 34: January 20, 2006 (By spect)</t>
  </si>
  <si>
    <t>Highscore Rankings 33: January 13, 2006 (By spect)</t>
  </si>
  <si>
    <t>Highscore Rankings 32: January 6, 2006 (By spect)</t>
  </si>
  <si>
    <t>Highscore Rankings 41: March 10, 2006 (By spect)</t>
  </si>
  <si>
    <t>Highscore Rankings 42: March 18, 2006 (By spect)</t>
  </si>
  <si>
    <t>Highscore Rankings 43: March 25, 2006 (By spect)</t>
  </si>
  <si>
    <t>Wolfos</t>
  </si>
  <si>
    <t>Note: spect made the same mistake again</t>
  </si>
  <si>
    <t>between my numbering and the originals</t>
  </si>
  <si>
    <t>meaning there will now be a difference of 2</t>
  </si>
  <si>
    <t>Highscore Rankings 44: April 14, 2006 (By spect)</t>
  </si>
  <si>
    <t>Highscore Rankings 45: May 4, 2006 (By spect)</t>
  </si>
  <si>
    <t>Highscore Rankings 46: June 4, 2006 (By pokemaniac1342)</t>
  </si>
  <si>
    <t>Highscore Rankings 47: June 11, 2006 (By pokemaniac1342)</t>
  </si>
  <si>
    <t>Highscore Rankings 48: July 3, 2006 (By L3X)</t>
  </si>
  <si>
    <t>who is and isn't cheating and whether or not it even matters</t>
  </si>
  <si>
    <t>Note: Now there are pages and pages of discussion over</t>
  </si>
  <si>
    <t>Highscore Rankings 49: July 27, 2006 (By clux)</t>
  </si>
  <si>
    <t>Highscore Rankings 50: August 12, 2006 (By pokemaniac1342)</t>
  </si>
  <si>
    <t>L3X</t>
  </si>
  <si>
    <t>50*</t>
  </si>
  <si>
    <t>lol, naem gets a star</t>
  </si>
  <si>
    <t>Highscore Rankings 51: September 1, 2006 (By pokemaniac1342)</t>
  </si>
  <si>
    <t>Highscore Rankings 52: October 17, 2006 (By pokemaniac1342)</t>
  </si>
  <si>
    <t>Highscore Rankings 53: December 10, 2006 (By pokemaniac1342)</t>
  </si>
  <si>
    <t>Mr_Lim</t>
  </si>
  <si>
    <t>cyberjuda</t>
  </si>
  <si>
    <t>crappitrash</t>
  </si>
  <si>
    <t>Bonzai</t>
  </si>
  <si>
    <t>Highscore Rankings 55: June 5, 2007 (By catspride)</t>
  </si>
  <si>
    <t>Highscore Rankings 54: April 19, 2007 (By Calcy)</t>
  </si>
  <si>
    <t>xaelar</t>
  </si>
  <si>
    <t>JG9000</t>
  </si>
  <si>
    <t>Note: Ignoring crappitrash's rankings on June 12, 2007</t>
  </si>
  <si>
    <t>Highscore Rankings 56: June 14, 2007 (By catspride)</t>
  </si>
  <si>
    <t>Highscore Rankings 57: July 16, 2007 (By L3X)</t>
  </si>
  <si>
    <t>77*</t>
  </si>
  <si>
    <t>now crappitrash feels</t>
  </si>
  <si>
    <t>the wrath of the star</t>
  </si>
  <si>
    <t>Highscore Rankings 58: July 19, 2007 (By ska)</t>
  </si>
  <si>
    <t>zapkt</t>
  </si>
  <si>
    <t>Ben_Schultz_11</t>
  </si>
  <si>
    <t>Analu</t>
  </si>
  <si>
    <t>Highscore Rankings 59: August 5, 2007 (By catspride)</t>
  </si>
  <si>
    <t>Note: Ignoring ska's rankings on October 5, 2007</t>
  </si>
  <si>
    <t>Highscore Rankings 60: November 25, 2007 (By Analu)</t>
  </si>
  <si>
    <t>lookatthis</t>
  </si>
  <si>
    <t>Sp33dY</t>
  </si>
  <si>
    <t>Note: By now kryx, naem, ANGERFIST, crappitrash and L3X</t>
  </si>
  <si>
    <t>have all been taken off the list</t>
  </si>
  <si>
    <t>Special Note: Forum Change!!</t>
  </si>
  <si>
    <t>eru_bahagon</t>
  </si>
  <si>
    <t>Hello eru :)</t>
  </si>
  <si>
    <t>Goodbye tk :(</t>
  </si>
  <si>
    <t>Enter JF</t>
  </si>
  <si>
    <t>Mr_Lim in the house</t>
  </si>
  <si>
    <t>Farewell spect!</t>
  </si>
  <si>
    <t>Boom, xaelar appears</t>
  </si>
  <si>
    <t>So long trib4l :(</t>
  </si>
  <si>
    <t>ska finally decides to show up</t>
  </si>
  <si>
    <t>macrohenry</t>
  </si>
  <si>
    <t>Darkshadow1416</t>
  </si>
  <si>
    <t>xaelar ties trib4l's max</t>
  </si>
  <si>
    <t>vankusss</t>
  </si>
  <si>
    <t>Note: Ignoring TheRealOne's rankings which</t>
  </si>
  <si>
    <t>do not include tied 0ths on November 8 and 26</t>
  </si>
  <si>
    <t>golfkid</t>
  </si>
  <si>
    <t>Izzy</t>
  </si>
  <si>
    <t>van makes his debut</t>
  </si>
  <si>
    <t>most 0ths held by</t>
  </si>
  <si>
    <t>any player at one time</t>
  </si>
  <si>
    <t>farewell JF</t>
  </si>
  <si>
    <t>Hendor</t>
  </si>
  <si>
    <t>Date</t>
  </si>
  <si>
    <t>scropio11883</t>
  </si>
  <si>
    <t>vankuss</t>
  </si>
  <si>
    <t>Day</t>
  </si>
  <si>
    <t>The Highscore Rankings Master List</t>
  </si>
  <si>
    <t>By Seifer</t>
  </si>
  <si>
    <t>Rankings 50 - 99</t>
  </si>
  <si>
    <t>Rankings 1 - 49</t>
  </si>
  <si>
    <t>Ranking #</t>
  </si>
  <si>
    <t>Select which players to plot</t>
  </si>
  <si>
    <t>Range Names and Refers To Formulas</t>
  </si>
  <si>
    <t>Refers To Formula</t>
  </si>
  <si>
    <t>Range Name</t>
  </si>
  <si>
    <t>.=OFFSET(highscore_history.xlsx!date_x,0,1)</t>
  </si>
  <si>
    <t>.=OFFSET(highscore_history.xlsx!date_x,0,2)</t>
  </si>
  <si>
    <t xml:space="preserve">data_tktktk </t>
  </si>
  <si>
    <t>data_Thunder_Mute</t>
  </si>
  <si>
    <t>data_Mixipixistix</t>
  </si>
  <si>
    <t>data_Flunky_Clause2</t>
  </si>
  <si>
    <t xml:space="preserve">data_mitch </t>
  </si>
  <si>
    <t xml:space="preserve">data_Unsane </t>
  </si>
  <si>
    <t xml:space="preserve">data_turk </t>
  </si>
  <si>
    <t xml:space="preserve">data_imdb </t>
  </si>
  <si>
    <t>data_al_an</t>
  </si>
  <si>
    <t>data_Smart</t>
  </si>
  <si>
    <t>data_Wedge</t>
  </si>
  <si>
    <t>data_Kaellstar</t>
  </si>
  <si>
    <t>data_Shaigel</t>
  </si>
  <si>
    <t>data_Afterthought</t>
  </si>
  <si>
    <t>data_Sammage</t>
  </si>
  <si>
    <t>data_Tivo</t>
  </si>
  <si>
    <t>data_trib4lmaniac</t>
  </si>
  <si>
    <t>data_blobglob</t>
  </si>
  <si>
    <t>data_Seifer</t>
  </si>
  <si>
    <t>data_Toad</t>
  </si>
  <si>
    <t>data_glupi_zmaj</t>
  </si>
  <si>
    <t>data_johnny_faneca</t>
  </si>
  <si>
    <t>data_Melchoir79</t>
  </si>
  <si>
    <t>data_Wedgie123</t>
  </si>
  <si>
    <t>data_spect</t>
  </si>
  <si>
    <t>data_clux</t>
  </si>
  <si>
    <t>data_pokemaniac1342</t>
  </si>
  <si>
    <t>data_naem</t>
  </si>
  <si>
    <t>data_jg9000</t>
  </si>
  <si>
    <t>data_Wolfos</t>
  </si>
  <si>
    <t>data_L3X</t>
  </si>
  <si>
    <t>data_Mr_Lim</t>
  </si>
  <si>
    <t>data_cyberjuda</t>
  </si>
  <si>
    <t>data_crappitrash</t>
  </si>
  <si>
    <t>data_Bonzai</t>
  </si>
  <si>
    <t>data_xaelar</t>
  </si>
  <si>
    <t>data_zapkt</t>
  </si>
  <si>
    <t>data_Ben_Schultz_11</t>
  </si>
  <si>
    <t>data_Analu</t>
  </si>
  <si>
    <t>data_lookatthis</t>
  </si>
  <si>
    <t>data_Sp33dY</t>
  </si>
  <si>
    <t>data_eru_bahagon</t>
  </si>
  <si>
    <t>data_macrohenry</t>
  </si>
  <si>
    <t>data_Darkshadow1416</t>
  </si>
  <si>
    <t>data_vankuss</t>
  </si>
  <si>
    <t>data_Izzy</t>
  </si>
  <si>
    <t>.=OFFSET(highscore_history.xlsx!date_x,0,3)</t>
  </si>
  <si>
    <t>.=OFFSET(highscore_history.xlsx!date_x,0,4)</t>
  </si>
  <si>
    <t>.=OFFSET(highscore_history.xlsx!date_x,0,5)</t>
  </si>
  <si>
    <t>.=OFFSET(highscore_history.xlsx!date_x,0,6)</t>
  </si>
  <si>
    <t>.=OFFSET(highscore_history.xlsx!date_x,0,7)</t>
  </si>
  <si>
    <t>.=OFFSET(highscore_history.xlsx!date_x,0,8)</t>
  </si>
  <si>
    <t>.=OFFSET(highscore_history.xlsx!date_x,0,9)</t>
  </si>
  <si>
    <t>.=OFFSET(highscore_history.xlsx!date_x,0,10)</t>
  </si>
  <si>
    <t>data__SA_k</t>
  </si>
  <si>
    <t>Note: Ignoring pokemaniac1342's rankings on May 30, 2007</t>
  </si>
  <si>
    <t>data_Hendor</t>
  </si>
  <si>
    <t>data_golfkid</t>
  </si>
  <si>
    <t>.=OFFSET(highscore_history.xlsx!date_x,0,11)</t>
  </si>
  <si>
    <t>.=OFFSET(highscore_history.xlsx!date_x,0,22)</t>
  </si>
  <si>
    <t>.=OFFSET(highscore_history.xlsx!date_x,0,13)</t>
  </si>
  <si>
    <t>.=OFFSET(highscore_history.xlsx!date_x,0,12)</t>
  </si>
  <si>
    <t>.=OFFSET(highscore_history.xlsx!date_x,0,14)</t>
  </si>
  <si>
    <t>.=OFFSET(highscore_history.xlsx!date_x,0,15)</t>
  </si>
  <si>
    <t>.=OFFSET(highscore_history.xlsx!date_x,0,16)</t>
  </si>
  <si>
    <t>.=OFFSET(highscore_history.xlsx!date_x,0,17)</t>
  </si>
  <si>
    <t>.=OFFSET(highscore_history.xlsx!date_x,0,18)</t>
  </si>
  <si>
    <t>.=OFFSET(highscore_history.xlsx!date_x,0,19)</t>
  </si>
  <si>
    <t>.=OFFSET(highscore_history.xlsx!date_x,0,20)</t>
  </si>
  <si>
    <t>date_x</t>
  </si>
  <si>
    <t>day_x</t>
  </si>
  <si>
    <t>ranking</t>
  </si>
  <si>
    <t>.=OFFSET(highscore_history.xlsx!date_x,0,21)</t>
  </si>
  <si>
    <t>.=OFFSET(highscore_history.xlsx!date_x,0,23)</t>
  </si>
  <si>
    <t>.=OFFSET(highscore_history.xlsx!date_x,0,24)</t>
  </si>
  <si>
    <t>.=OFFSET(highscore_history.xlsx!date_x,0,25)</t>
  </si>
  <si>
    <t>.=OFFSET(highscore_history.xlsx!date_x,0,26)</t>
  </si>
  <si>
    <t>.=OFFSET(highscore_history.xlsx!date_x,0,27)</t>
  </si>
  <si>
    <t>.=OFFSET(highscore_history.xlsx!date_x,0,28)</t>
  </si>
  <si>
    <t>.=OFFSET(highscore_history.xlsx!date_x,0,29)</t>
  </si>
  <si>
    <t>.=OFFSET(highscore_history.xlsx!date_x,0,30)</t>
  </si>
  <si>
    <t>.=OFFSET(highscore_history.xlsx!date_x,0,31)</t>
  </si>
  <si>
    <t>.=OFFSET(highscore_history.xlsx!date_x,0,32)</t>
  </si>
  <si>
    <t>.=OFFSET(highscore_history.xlsx!date_x,0,33)</t>
  </si>
  <si>
    <t>.=OFFSET(highscore_history.xlsx!date_x,0,34)</t>
  </si>
  <si>
    <t>.=OFFSET(highscore_history.xlsx!date_x,0,35)</t>
  </si>
  <si>
    <t>.=OFFSET(highscore_history.xlsx!date_x,0,36)</t>
  </si>
  <si>
    <t>.=OFFSET(highscore_history.xlsx!date_x,0,37)</t>
  </si>
  <si>
    <t>.=OFFSET(highscore_history.xlsx!date_x,0,38)</t>
  </si>
  <si>
    <t>.=OFFSET(highscore_history.xlsx!date_x,0,39)</t>
  </si>
  <si>
    <t>.=OFFSET(highscore_history.xlsx!date_x,0,40)</t>
  </si>
  <si>
    <t>.=OFFSET(highscore_history.xlsx!date_x,0,41)</t>
  </si>
  <si>
    <t>.=OFFSET(highscore_history.xlsx!date_x,0,42)</t>
  </si>
  <si>
    <t>.=OFFSET(highscore_history.xlsx!date_x,0,43)</t>
  </si>
  <si>
    <t>.=OFFSET(highscore_history.xlsx!date_x,0,44)</t>
  </si>
  <si>
    <t>.=OFFSET(highscore_history.xlsx!date_x,0,45)</t>
  </si>
  <si>
    <t>.=OFFSET(highscore_history.xlsx!date_x,0,46)</t>
  </si>
  <si>
    <t>.=OFFSET(highscore_history.xlsx!date_x,0,47)</t>
  </si>
  <si>
    <t>.=OFFSET(highscore_history.xlsx!date_x,0,48)</t>
  </si>
  <si>
    <t>.=OFFSET(highscore_history.xlsx!date_x,0,49)</t>
  </si>
  <si>
    <t>.=OFFSET(highscore_history.xlsx!date_x,0,50)</t>
  </si>
  <si>
    <t>.=OFFSET(highscore_history.xlsx!date_x,0,51)</t>
  </si>
  <si>
    <t>.=OFFSET(highscore_history.xlsx!date_x,0,52)</t>
  </si>
  <si>
    <t>.=OFFSET(highscore_history.xlsx!date_x,0,53)</t>
  </si>
  <si>
    <t>.=OFFSET(Data!$A$2,0,0,COUNTA(Data!$A:$A)-1)</t>
  </si>
  <si>
    <t>xaelar achieved the most 0ths ever with 272</t>
  </si>
  <si>
    <t>Prior to this, trib4lmaniac held the most with 267</t>
  </si>
  <si>
    <t>achieved on July 15, 2005 (highscore ranking 12)</t>
  </si>
  <si>
    <t>On September 23, 2009 (highscore ranking 70)</t>
  </si>
  <si>
    <t>His record lasted for 4 years, 2 months and 8 days</t>
  </si>
  <si>
    <t>Most 0ths</t>
  </si>
  <si>
    <t>The following ranks how often a player</t>
  </si>
  <si>
    <t>has appeared on the top 10 hs list</t>
  </si>
  <si>
    <t>Unique Players</t>
  </si>
  <si>
    <t>As of today, there have been a total of</t>
  </si>
  <si>
    <t>unique players to have ever graced the top 10 hs boards</t>
  </si>
  <si>
    <t>Competition</t>
  </si>
  <si>
    <t>times</t>
  </si>
  <si>
    <t>The most coveted 0th position has changed hands</t>
  </si>
  <si>
    <t>crappitrash*</t>
  </si>
  <si>
    <t>Totals</t>
  </si>
  <si>
    <t>data_kryX_orange</t>
  </si>
  <si>
    <t>data_scorpio11883</t>
  </si>
  <si>
    <t>Show Value Range Names</t>
  </si>
  <si>
    <t>show__SA_k</t>
  </si>
  <si>
    <t>show_al_an</t>
  </si>
  <si>
    <t>blank</t>
  </si>
  <si>
    <t>show_Thunder_Mute</t>
  </si>
  <si>
    <t>show_Mixipixistix</t>
  </si>
  <si>
    <t>show_Flunky_Clause2</t>
  </si>
  <si>
    <t xml:space="preserve">show_tktktk </t>
  </si>
  <si>
    <t xml:space="preserve">show_mitch </t>
  </si>
  <si>
    <t xml:space="preserve">show_Unsane </t>
  </si>
  <si>
    <t xml:space="preserve">show_turk </t>
  </si>
  <si>
    <t xml:space="preserve">show_imdb </t>
  </si>
  <si>
    <t>show_Smart</t>
  </si>
  <si>
    <t>show_Wedge</t>
  </si>
  <si>
    <t>show_Kaellstar</t>
  </si>
  <si>
    <t>show_Shaigel</t>
  </si>
  <si>
    <t>show_Afterthought</t>
  </si>
  <si>
    <t>show_Sammage</t>
  </si>
  <si>
    <t>show_Tivo</t>
  </si>
  <si>
    <t>show_trib4lmaniac</t>
  </si>
  <si>
    <t>show_blobglob</t>
  </si>
  <si>
    <t>show_kryX_orange</t>
  </si>
  <si>
    <t>show_Seifer</t>
  </si>
  <si>
    <t>show_Toad</t>
  </si>
  <si>
    <t>show_glupi_zmaj</t>
  </si>
  <si>
    <t>show_johnny_faneca</t>
  </si>
  <si>
    <t>show_Melchoir79</t>
  </si>
  <si>
    <t>show_Wedgie123</t>
  </si>
  <si>
    <t>show_spect</t>
  </si>
  <si>
    <t>show_clux</t>
  </si>
  <si>
    <t>show_scorpio11883</t>
  </si>
  <si>
    <t>show_pokemaniac1342</t>
  </si>
  <si>
    <t>show_naem</t>
  </si>
  <si>
    <t>show_jg9000</t>
  </si>
  <si>
    <t>show_Wolfos</t>
  </si>
  <si>
    <t>show_L3X</t>
  </si>
  <si>
    <t>show_Mr_Lim</t>
  </si>
  <si>
    <t>show_cyberjuda</t>
  </si>
  <si>
    <t>show_crappitrash</t>
  </si>
  <si>
    <t>show_Bonzai</t>
  </si>
  <si>
    <t>show_xaelar</t>
  </si>
  <si>
    <t>show_zapkt</t>
  </si>
  <si>
    <t>show_Ben_Schultz_11</t>
  </si>
  <si>
    <t>show_Analu</t>
  </si>
  <si>
    <t>show_lookatthis</t>
  </si>
  <si>
    <t>show_Sp33dY</t>
  </si>
  <si>
    <t>show_eru_bahagon</t>
  </si>
  <si>
    <t>show_macrohenry</t>
  </si>
  <si>
    <t>show_Darkshadow1416</t>
  </si>
  <si>
    <t>show_vankuss</t>
  </si>
  <si>
    <t>show_golfkid</t>
  </si>
  <si>
    <t>show_Izzy</t>
  </si>
  <si>
    <t>show_Hendor</t>
  </si>
  <si>
    <t>.=Graph!$C$6</t>
  </si>
  <si>
    <t>.=Graph!$C$7</t>
  </si>
  <si>
    <t>.=Graph!$C$8</t>
  </si>
  <si>
    <t>.=Graph!$C$9</t>
  </si>
  <si>
    <t>.=Graph!$C$10</t>
  </si>
  <si>
    <t>.=Graph!$C$11</t>
  </si>
  <si>
    <t>.=Graph!$C$12</t>
  </si>
  <si>
    <t>.=Graph!$C$13</t>
  </si>
  <si>
    <t>.=Graph!$C$14</t>
  </si>
  <si>
    <t>.=Graph!$C$15</t>
  </si>
  <si>
    <t>.=Graph!$C$16</t>
  </si>
  <si>
    <t>.=Graph!$C$17</t>
  </si>
  <si>
    <t>.=Graph!$C$18</t>
  </si>
  <si>
    <t>.=Graph!$C$19</t>
  </si>
  <si>
    <t>.=Graph!$C$20</t>
  </si>
  <si>
    <t>.=Graph!$C$21</t>
  </si>
  <si>
    <t>.=Graph!$C$22</t>
  </si>
  <si>
    <t>.=Graph!$C$23</t>
  </si>
  <si>
    <t>.=Graph!$C$24</t>
  </si>
  <si>
    <t>.=Graph!$C$25</t>
  </si>
  <si>
    <t>.=Graph!$C$26</t>
  </si>
  <si>
    <t>.=Graph!$C$27</t>
  </si>
  <si>
    <t>.=Graph!$C$28</t>
  </si>
  <si>
    <t>.=Graph!$C$29</t>
  </si>
  <si>
    <t>.=Graph!$C$30</t>
  </si>
  <si>
    <t>Plot Series Range Names</t>
  </si>
  <si>
    <t>.=Graph!$C$31</t>
  </si>
  <si>
    <t>.=Graph!$C$32</t>
  </si>
  <si>
    <t>.=Graph!$C$33</t>
  </si>
  <si>
    <t>.=Graph!$C$34</t>
  </si>
  <si>
    <t>.=Graph!$C$35</t>
  </si>
  <si>
    <t>.=Graph!$C$36</t>
  </si>
  <si>
    <t>.=Graph!$C$37</t>
  </si>
  <si>
    <t>.=Graph!$C$38</t>
  </si>
  <si>
    <t>.=Graph!$C$39</t>
  </si>
  <si>
    <t>.=Graph!$C$40</t>
  </si>
  <si>
    <t>.=Graph!$C$41</t>
  </si>
  <si>
    <t>.=Graph!$C$42</t>
  </si>
  <si>
    <t>.=Graph!$C$43</t>
  </si>
  <si>
    <t>.=Graph!$C$44</t>
  </si>
  <si>
    <t>.=Graph!$C$45</t>
  </si>
  <si>
    <t>.=Graph!$C$46</t>
  </si>
  <si>
    <t>.=Graph!$C$47</t>
  </si>
  <si>
    <t>.=Graph!$C$48</t>
  </si>
  <si>
    <t>.=Graph!$C$49</t>
  </si>
  <si>
    <t>.=Graph!$C$50</t>
  </si>
  <si>
    <t>.=Graph!$C$51</t>
  </si>
  <si>
    <t>.=Graph!$C$52</t>
  </si>
  <si>
    <t>.=Graph!$C$53</t>
  </si>
  <si>
    <t>.=Graph!$C$54</t>
  </si>
  <si>
    <t>.=Graph!$C$55</t>
  </si>
  <si>
    <t>.=Graph!$C$56</t>
  </si>
  <si>
    <t xml:space="preserve">series_tktktk </t>
  </si>
  <si>
    <t>series_Thunder_Mute</t>
  </si>
  <si>
    <t>series_Mixipixistix</t>
  </si>
  <si>
    <t>series_Flunky_Clause2</t>
  </si>
  <si>
    <t xml:space="preserve">series_mitch </t>
  </si>
  <si>
    <t xml:space="preserve">series_Unsane </t>
  </si>
  <si>
    <t>series__SA_k</t>
  </si>
  <si>
    <t xml:space="preserve">series_turk </t>
  </si>
  <si>
    <t xml:space="preserve">series_imdb </t>
  </si>
  <si>
    <t>series_al_an</t>
  </si>
  <si>
    <t>series_Smart</t>
  </si>
  <si>
    <t>series_Wedge</t>
  </si>
  <si>
    <t>series_Kaellstar</t>
  </si>
  <si>
    <t>series_Shaigel</t>
  </si>
  <si>
    <t>series_Afterthought</t>
  </si>
  <si>
    <t>series_Sammage</t>
  </si>
  <si>
    <t>series_Tivo</t>
  </si>
  <si>
    <t>series_trib4lmaniac</t>
  </si>
  <si>
    <t>series_blobglob</t>
  </si>
  <si>
    <t>series_kryX_orange</t>
  </si>
  <si>
    <t>series_Seifer</t>
  </si>
  <si>
    <t>series_Toad</t>
  </si>
  <si>
    <t>series_glupi_zmaj</t>
  </si>
  <si>
    <t>series_johnny_faneca</t>
  </si>
  <si>
    <t>series_Melchoir79</t>
  </si>
  <si>
    <t>series_Wedgie123</t>
  </si>
  <si>
    <t>series_spect</t>
  </si>
  <si>
    <t>series_clux</t>
  </si>
  <si>
    <t>series_scorpio11883</t>
  </si>
  <si>
    <t>series_pokemaniac1342</t>
  </si>
  <si>
    <t>series_naem</t>
  </si>
  <si>
    <t>series_jg9000</t>
  </si>
  <si>
    <t>series_Wolfos</t>
  </si>
  <si>
    <t>series_L3X</t>
  </si>
  <si>
    <t>series_Mr_Lim</t>
  </si>
  <si>
    <t>series_cyberjuda</t>
  </si>
  <si>
    <t>series_crappitrash</t>
  </si>
  <si>
    <t>series_Bonzai</t>
  </si>
  <si>
    <t>series_xaelar</t>
  </si>
  <si>
    <t>series_zapkt</t>
  </si>
  <si>
    <t>series_Ben_Schultz_11</t>
  </si>
  <si>
    <t>series_Analu</t>
  </si>
  <si>
    <t>series_lookatthis</t>
  </si>
  <si>
    <t>series_Sp33dY</t>
  </si>
  <si>
    <t>series_eru_bahagon</t>
  </si>
  <si>
    <t>series_macrohenry</t>
  </si>
  <si>
    <t>series_Darkshadow1416</t>
  </si>
  <si>
    <t>series_vankuss</t>
  </si>
  <si>
    <t>series_golfkid</t>
  </si>
  <si>
    <t>series_Izzy</t>
  </si>
  <si>
    <t>series_Hendor</t>
  </si>
  <si>
    <t>.=IF(show_tktktk,data_tktktk,blank)</t>
  </si>
  <si>
    <t>.=IF(show_Thunder_Mute,data_Thunder_Mute,blank)</t>
  </si>
  <si>
    <t>.=IF(show_Mixipixistix,data_Mixipixistix,blank)</t>
  </si>
  <si>
    <t>.=IF(show_Flunky_Clause2,data_Flunky_Clause2,blank)</t>
  </si>
  <si>
    <t>.=IF(show_mitch,data_mitch,blank)</t>
  </si>
  <si>
    <t>.=IF(show_Unsane,data_Unsane,blank)</t>
  </si>
  <si>
    <t>.=IF(show__SA_k,data_SA_k,blank)</t>
  </si>
  <si>
    <t>.=IF(show_turk,data_turk,blank)</t>
  </si>
  <si>
    <t>.=IF(show_imdb,data_imdb,blank)</t>
  </si>
  <si>
    <t>.=IF(show_al_an,data_al_an,blank)</t>
  </si>
  <si>
    <t>.=IF(show_Smart,data_Smart,blank)</t>
  </si>
  <si>
    <t>.=IF(show_Wedge,data_Wedge,blank)</t>
  </si>
  <si>
    <t>.=IF(show_Shaigel,data_Shaigel,blank)</t>
  </si>
  <si>
    <t>.=IF(show_Kaellstar,data_Kaellstar,blank)</t>
  </si>
  <si>
    <t>.=IF(show_Afterthought,data_Afterthought,blank)</t>
  </si>
  <si>
    <t>.=IF(show_Sammage,data_Sammage,blank)</t>
  </si>
  <si>
    <t>.=IF(show_Tivo,data_Tivo,blank)</t>
  </si>
  <si>
    <t>.=IF(show_trib4lmaniac,data_trib4lmaniac,blank)</t>
  </si>
  <si>
    <t>.=IF(show_blobglob,data_blobglob,blank)</t>
  </si>
  <si>
    <t>.=IF(show_kryX_orange,data_kryX_orange,blank)</t>
  </si>
  <si>
    <t>.=IF(show_Seifer,data_Seifer,blank)</t>
  </si>
  <si>
    <t>.=IF(show_Toad,data_Toad,blank)</t>
  </si>
  <si>
    <t>.=IF(show_glupi_zmaj,data_glupi_zmaj,blank)</t>
  </si>
  <si>
    <t>.=IF(show_johnny_faneca,data_johnny_faneca,blank)</t>
  </si>
  <si>
    <t>.=IF(show_Melchoir79,data_Melchoir79,blank)</t>
  </si>
  <si>
    <t>.=IF(show_Wedgie123,data_Wedgie123,blank)</t>
  </si>
  <si>
    <t>.=IF(show_spect,data_spect,blank)</t>
  </si>
  <si>
    <t>.=IF(show_clux,data_clux,blank)</t>
  </si>
  <si>
    <t>.=IF(show_scorpio11883,data_scorpio11883,blank)</t>
  </si>
  <si>
    <t>.=IF(show_pokemaniac1342,data_pokemaniac1342,blank)</t>
  </si>
  <si>
    <t>.=IF(show_naem,data_naem,blank)</t>
  </si>
  <si>
    <t>.=IF(show_jg9000,data_jg9000,blank)</t>
  </si>
  <si>
    <t>.=IF(show_Wolfos,data_Wolfos,blank)</t>
  </si>
  <si>
    <t>.=IF(show_L3X,data_L3X,blank)</t>
  </si>
  <si>
    <t>.=IF(show_Mr_Lim,data_Mr_Lim,blank)</t>
  </si>
  <si>
    <t>.=IF(show_cyberjuda,data_cyberjuda,blank)</t>
  </si>
  <si>
    <t>.=IF(show_crappitrash,data_crappitrash,blank)</t>
  </si>
  <si>
    <t>.=IF(show_Bonzai,data_Bonzai,blank)</t>
  </si>
  <si>
    <t>.=IF(show_xaelar,data_xaelar,blank)</t>
  </si>
  <si>
    <t>.=IF(show_zapkt,data_zapkt,blank)</t>
  </si>
  <si>
    <t>.=IF(show_Ben_Schultz_11,data_Ben_Schultz_11,blank)</t>
  </si>
  <si>
    <t>.=IF(show_Analu,data_Analu,blank)</t>
  </si>
  <si>
    <t>.=IF(show_lookatthis,data_lookatthis,blank)</t>
  </si>
  <si>
    <t>.=IF(show_eru_bahagon,data_eru_bahagon,blank)</t>
  </si>
  <si>
    <t>.=IF(show_Sp33dY,data_Sp33dY,blank)</t>
  </si>
  <si>
    <t>.=IF(show_macrohenry,data_macrohenry,blank)</t>
  </si>
  <si>
    <t>.=IF(show_Darkshadow1416,data_Darkshadow1416,blank)</t>
  </si>
  <si>
    <t>.=IF(show_vankuss,data_vankuss,blank)</t>
  </si>
  <si>
    <t>.=IF(show_golfkid,data_golfkid,blank)</t>
  </si>
  <si>
    <t>.=IF(show_Izzy,data_golfkid,blank)</t>
  </si>
  <si>
    <t>.=IF(show_Hendor,data_Hendor,blank)</t>
  </si>
  <si>
    <t>Note: In order to create a 'Select All' button I would need to use macros which I rather not do</t>
  </si>
  <si>
    <t>Instead, rather than click 51 times, simply type '1' or '0' in the first cell and drag it to the bottom</t>
  </si>
  <si>
    <t>xaelar has held the position the longest with an amazing</t>
  </si>
  <si>
    <t>list topping appearances</t>
  </si>
  <si>
    <t>Note: By this point there is debate over whether or not Kryx and naem</t>
  </si>
  <si>
    <t>are cheating. It was decided that Kryx would be taken off the list</t>
  </si>
  <si>
    <t>Note: This second graph shows a more accurate time interval between data points</t>
  </si>
  <si>
    <t>Player Maximum</t>
  </si>
  <si>
    <t>The most highscores held at any one time</t>
  </si>
  <si>
    <t>by each player is shown here</t>
  </si>
  <si>
    <t>.=OFFSET(highscore_history.xlsx!date_x,0,100)</t>
  </si>
  <si>
    <t>Player Persistence</t>
  </si>
  <si>
    <t>Rounds</t>
  </si>
  <si>
    <t>Days</t>
  </si>
  <si>
    <t>If you were to sum up all the 0ths held by a</t>
  </si>
  <si>
    <t>player for each ranking it would look like this</t>
  </si>
  <si>
    <t>Highscore Rankings 61: March 9, 2008 (By eru_bahagon)</t>
  </si>
  <si>
    <t>Note: This table was added</t>
  </si>
  <si>
    <t>on September 21, 2010</t>
  </si>
  <si>
    <t>from an old .hs file</t>
  </si>
  <si>
    <t>in order to show Lim's</t>
  </si>
  <si>
    <t>200+ achievement</t>
  </si>
  <si>
    <t>Highscore Rankings 62: March 9, 2008 (By xaelar)</t>
  </si>
  <si>
    <t>Highscore Rankings 63: July 5, 2008 (By xaelar)</t>
  </si>
  <si>
    <t>Highscore Rankings 64: August 19, 2008 (By xaelar)</t>
  </si>
  <si>
    <t>Highscore Rankings 65: October 6, 2008 (By xaelar)</t>
  </si>
  <si>
    <t>Highscore Rankings 66: December 12, 2008 (By ska)</t>
  </si>
  <si>
    <t>Highscore Rankings 67: January 29, 2009 (By eru_bahagon)</t>
  </si>
  <si>
    <t>Highscore Rankings 68: April 20, 2009 (By eru_bahagon)</t>
  </si>
  <si>
    <t>Highscore Rankings 69: May 29, 2009 (By eru_bahagon)</t>
  </si>
  <si>
    <t>Highscore Rankings 70: July 22, 2009 (By eru_bahagon)</t>
  </si>
  <si>
    <t>Highscore Rankings 71: September 23, 2009 (By vankuss)</t>
  </si>
  <si>
    <t>Highscore Rankings 72: November 30, 2009 (By TheRealOne)</t>
  </si>
  <si>
    <t>Highscore Rankings 73: December 6, 2009 (By TheRealOne)</t>
  </si>
  <si>
    <t>Highscore Rankings 74: December 13, 2009 (By TheRealOne)</t>
  </si>
  <si>
    <t>Highscore Rankings 75: December 22, 2009 (By TheRealOne)</t>
  </si>
  <si>
    <t>Highscore Rankings 76: December 30, 2009 (By TheRealOne)</t>
  </si>
  <si>
    <t>Highscore Rankings 77: January 6, 2010 (By TheRealOne)</t>
  </si>
  <si>
    <t>Highscore Rankings 78: January 14, 2010 (By TheRealOne)</t>
  </si>
  <si>
    <t>Highscore Rankings 79: January 21, 2010 (By TheRealOne)</t>
  </si>
  <si>
    <t>Highscore Rankings 80: January 30, 2010 (By TheRealOne)</t>
  </si>
  <si>
    <t>Highscore Rankings 81: February 6, 2010 (Corrected by TheRealOne)</t>
  </si>
  <si>
    <t>Highscore Rankings 82: February 16, 2010 (By TheRealOne)</t>
  </si>
  <si>
    <t>Highscore Rankings 83: February 23, 2010 (By TheRealOne)</t>
  </si>
  <si>
    <t>Highscore Rankings 84: March 4, 2010 (By TheRealOne)</t>
  </si>
  <si>
    <t>Highscore Rankings 85: March 15, 2010 (By TheRealOne)</t>
  </si>
  <si>
    <t>Highscore Rankings 86: March 22, 2010 (By TheRealOne)</t>
  </si>
  <si>
    <t>Highscore Rankings 87: March 29, 2010 (By TheRealOne)</t>
  </si>
  <si>
    <t>Highscore Rankings 88: April 4, 2010 (By TheRealOne)</t>
  </si>
  <si>
    <t>Highscore Rankings 89: April 12, 2010 (By TheRealOne)</t>
  </si>
  <si>
    <t>Highscore Rankings 90: April 19, 2010 (By TheRealOne)</t>
  </si>
  <si>
    <t>Highscore Rankings 91: April 26, 2010 (By TheRealOne)</t>
  </si>
  <si>
    <t>Highscore Rankings 92: May 4, 2010 (By TheRealOne)</t>
  </si>
  <si>
    <t>Highscore Rankings 93: May 11, 2010 (By TheRealOne)</t>
  </si>
  <si>
    <t>Highscore Rankings 94: May 17, 2010 (By TheRealOne)</t>
  </si>
  <si>
    <t>Highscore Rankings 95: May 25, 2010 (By TheRealOne)</t>
  </si>
  <si>
    <t>Highscore Rankings 96: May 31, 2010 (By TheRealOne)</t>
  </si>
  <si>
    <t>Highscore Rankings 97: June 7, 2010 (By TheRealOne)</t>
  </si>
  <si>
    <t>Highscore Rankings 98: June 14, 2010 (By TheRealOne)</t>
  </si>
  <si>
    <t>Highscore Rankings 99: June 21, 2010 (By TheRealOne)</t>
  </si>
  <si>
    <t>Highscore Rankings 100: June 28, 2010 (By TheRealOne)</t>
  </si>
  <si>
    <t>Highscore Rankings 101: July 6, 2010 (By TheRealOne)</t>
  </si>
  <si>
    <t>Highscore Rankings 102: July 14, 2010 (By TheRealOne)</t>
  </si>
  <si>
    <t>Highscore Rankings 103: July 20, 2010 (By TheRealOne)</t>
  </si>
  <si>
    <t>Highscore Rankings 104: July 27, 2010 (By TheRealOne)</t>
  </si>
  <si>
    <t>Highscore Rankings 105: August 5, 2010 (By TheRealOne)</t>
  </si>
  <si>
    <t>Highscore Rankings 106: August 12, 2010 (By TheRealOne)</t>
  </si>
  <si>
    <t>Highscore Rankings 107: August 19, 2010 (By ska)</t>
  </si>
  <si>
    <t>Highscore Rankings 108: August 27, 2010 (By TheRealOne)</t>
  </si>
  <si>
    <t>Highscore Rankings 109: September 1, 2010 (By eru_bahagon)</t>
  </si>
  <si>
    <t>Highscore Rankings 110: September 6, 2010 (By eru_bahagon)</t>
  </si>
  <si>
    <t>Highscore Rankings 111: September 13, 2010 (By eru_bahagon)</t>
  </si>
  <si>
    <t>Highscore Rankings 112: September 20, 2010 (By eru_bahagon)</t>
  </si>
  <si>
    <t>This table shows how long a player has held the 0th spot</t>
  </si>
  <si>
    <t>Total</t>
  </si>
  <si>
    <t>Interactive graphs</t>
  </si>
  <si>
    <t>Complete list of rankings</t>
  </si>
  <si>
    <t>*Page 4:</t>
  </si>
  <si>
    <t>Statistics</t>
  </si>
  <si>
    <t>Data table used for graph creation - To update graphs enter data here</t>
  </si>
  <si>
    <t>The same data table transposed - Just a different way to view the data</t>
  </si>
  <si>
    <t>*Page 6:</t>
  </si>
  <si>
    <t>*Page 5:</t>
  </si>
  <si>
    <t>*Page 3:</t>
  </si>
  <si>
    <t>*Page 2:</t>
  </si>
  <si>
    <t>*Page 1:</t>
  </si>
  <si>
    <t>Intro - Use the links here or the tabs on the bottom of the page to navigate</t>
  </si>
  <si>
    <t>Highscore Rankings 113: September 27, 2010 (By eru_bahagon)</t>
  </si>
  <si>
    <t>Highscore Rankings 114: October 4, 2010 (By TheRealOne)</t>
  </si>
  <si>
    <t>Highscore Rankings 115: October 11, 2010 (By TheRealOne)</t>
  </si>
  <si>
    <t>Highscore Rankings 116: October 18, 2010 (By TheRealOne)</t>
  </si>
  <si>
    <t>Highscore Rankings 117: October 25, 2010 (By TheRealOne)</t>
  </si>
  <si>
    <t>Highscore Rankings 119: November 8, 2010 (By TheRealOne)</t>
  </si>
  <si>
    <t>Highscore Rankings 118: November 1, 2010 (By TheRealOne)</t>
  </si>
  <si>
    <t>Highscore Rankings 120: November 15, 2010 (By TheRealOne)</t>
  </si>
  <si>
    <t>van "leaves"</t>
  </si>
  <si>
    <t>Highscore Rankings 121: November 22, 2010 (By TheRealOne)</t>
  </si>
  <si>
    <t>van returns :)</t>
  </si>
  <si>
    <t>Highscore Rankings 122: November 29, 2010 (By TheRealOne)</t>
  </si>
  <si>
    <t>and the 0ths were added under vankusss' name</t>
  </si>
  <si>
    <t>Note: The account van_come_to_irc was found to be van</t>
  </si>
  <si>
    <t>Highscore Rankings 123: December 6, 2010 (By TheRealOne)</t>
  </si>
  <si>
    <t>Highscore Rankings 124: December 14, 2010 (By TheRealOne)</t>
  </si>
  <si>
    <t>lat makes a short return</t>
  </si>
  <si>
    <t>Highscore Rankings 125: December 20, 2010 (By TheRealOne)</t>
  </si>
  <si>
    <t>xaelar below 200 0ths for the</t>
  </si>
  <si>
    <t>first time in like forever</t>
  </si>
  <si>
    <t>Seifer's 100th appearance</t>
  </si>
  <si>
    <t>in top 10 rankings</t>
  </si>
  <si>
    <t>Highscore Rankings 126: December 27, 2010 (By TheRealOne)</t>
  </si>
  <si>
    <t>Highscore Rankings 127: January 3, 2011 (By TheRealOne)</t>
  </si>
  <si>
    <t>Highscore Rankings 128: January 10, 2011 (By TheRealOne)</t>
  </si>
  <si>
    <t>vanny passes xaelar</t>
  </si>
  <si>
    <t>Highscore Rankings 129: January 17, 2011 (By TheRealOne)</t>
  </si>
  <si>
    <t>Highscore Rankings 130: January 24, 2011 (By TheRealOne)</t>
  </si>
  <si>
    <t>Highscore Rankings 131: January 31, 2011 (By TheRealOne)</t>
  </si>
  <si>
    <t>EddyMataGallos</t>
  </si>
  <si>
    <t>Top-10 rankings say hi to Eddy and bye to macro</t>
  </si>
  <si>
    <t>Highscore Rankings 132: February 7, 2011 (By TheRealOne)</t>
  </si>
  <si>
    <t>Highscore Rankings 133: February 14, 2011 (By TheRealOne)</t>
  </si>
  <si>
    <t>Highscore Rankings 134: February 21, 2011 (By TheRealOne)</t>
  </si>
  <si>
    <t>Highscore Rankings 135: March 14, 2011 (By TheRealOne)</t>
  </si>
  <si>
    <t>Highscore Rankings 136: March 21, 2011 (By TheRealOne)</t>
  </si>
  <si>
    <t>xaelar takes back 0th</t>
  </si>
  <si>
    <t>position from van</t>
  </si>
  <si>
    <t>Highscore Rankings 137: April 4, 2011 (By TheRealOne)</t>
  </si>
  <si>
    <t>Highscore Rankings 138: April 11, 2011 (By TheRealOne)</t>
  </si>
  <si>
    <t>Highscore Rankings 139: April 18, 2011 (By TheRealOne)</t>
  </si>
  <si>
    <t>Highscore Rankings 140: April 25, 2011 (By TheRealOne)</t>
  </si>
  <si>
    <t>Highscore Rankings 141: May 2, 2011 (By TheRealOne)</t>
  </si>
  <si>
    <t>Highscore Rankings 142: May 9, 2011 (By TheRealOne)</t>
  </si>
  <si>
    <t>Highscore Rankings 143: May 17, 2011 (By TheRealOne)</t>
  </si>
  <si>
    <t>Highscore Rankings 144: June 6, 2011 (By TheRealOne)</t>
  </si>
  <si>
    <t>Highscore Rankings 145: June 20, 2011 (By TheRealOne)</t>
  </si>
  <si>
    <t>Highscore Rankings 146: July 22, 2011 (By TheRealOne)</t>
  </si>
  <si>
    <t>Highscore Rankings 147: September 8, 2011 (By 999_Springs)</t>
  </si>
  <si>
    <t>Highscore Rankings 148: November 1, 2011 (By TheRealOne)</t>
  </si>
  <si>
    <t>van back on top</t>
  </si>
  <si>
    <t>Eddy steps up into top 5</t>
  </si>
  <si>
    <t>Highscore Rankings 149: November 15, 2011 (By TheRealOne)</t>
  </si>
  <si>
    <t>Note: M&amp;R removes hackers</t>
  </si>
  <si>
    <t>Rankings 150 - Current</t>
  </si>
  <si>
    <t>Rankings 100 - 149</t>
  </si>
  <si>
    <t>Highscore Rankings 150: November 25, 2011 (By TheRealOne)</t>
  </si>
  <si>
    <t>Highscore Rankings 151: December 6, 2011 (By TheRealOne)</t>
  </si>
  <si>
    <t>Eddy passes Mr_Lim</t>
  </si>
  <si>
    <t>Highscore Rankings 152: December 17, 2011 (By TheRealOne)</t>
  </si>
  <si>
    <t>Highscore Rankings 153: January 4, 2012 (By TheRealOne)</t>
  </si>
  <si>
    <t>Eddy passes eru</t>
  </si>
  <si>
    <t>Highscore Rankings 154: January 21, 2012 (By TheRealOne)</t>
  </si>
  <si>
    <t>swipenet</t>
  </si>
  <si>
    <t>Welcome swipenet, bye lat :(</t>
  </si>
  <si>
    <t>Highscore Rankings 155: February 1, 2012 (By TheRealOne)</t>
  </si>
  <si>
    <t>ska passes Lim</t>
  </si>
  <si>
    <t>Kool-aid</t>
  </si>
  <si>
    <t>to this party</t>
  </si>
  <si>
    <t>Bye Izzy, and hello Kool, you seem to be pretty late</t>
  </si>
  <si>
    <t>v1.2 - Updated February 1, 2011</t>
  </si>
  <si>
    <t>Updated by Raif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</si>
</sst>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1" applyFont="1" applyAlignment="1" applyProtection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4" fillId="0" borderId="0" xfId="1" applyFont="1" applyBorder="1" applyAlignment="1" applyProtection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14" fontId="0" fillId="0" borderId="0" xfId="0" applyNumberFormat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0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Font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14" fontId="0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0" fillId="0" borderId="25" xfId="0" applyFont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7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16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8" xfId="0" applyBorder="1"/>
    <xf numFmtId="0" fontId="5" fillId="0" borderId="29" xfId="0" applyFont="1" applyBorder="1" applyAlignment="1">
      <alignment horizontal="center"/>
    </xf>
    <xf numFmtId="0" fontId="0" fillId="0" borderId="30" xfId="0" applyBorder="1"/>
    <xf numFmtId="0" fontId="0" fillId="0" borderId="0" xfId="0" quotePrefix="1" applyAlignment="1">
      <alignment horizontal="left"/>
    </xf>
    <xf numFmtId="0" fontId="1" fillId="0" borderId="9" xfId="0" applyFont="1" applyBorder="1"/>
    <xf numFmtId="0" fontId="2" fillId="0" borderId="0" xfId="0" applyFont="1"/>
    <xf numFmtId="0" fontId="2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1" fillId="0" borderId="7" xfId="0" applyFont="1" applyBorder="1"/>
    <xf numFmtId="0" fontId="0" fillId="0" borderId="0" xfId="0" applyFill="1" applyBorder="1"/>
    <xf numFmtId="0" fontId="0" fillId="0" borderId="32" xfId="0" applyBorder="1"/>
    <xf numFmtId="0" fontId="0" fillId="0" borderId="33" xfId="0" applyBorder="1"/>
    <xf numFmtId="0" fontId="0" fillId="0" borderId="23" xfId="0" applyBorder="1"/>
    <xf numFmtId="0" fontId="0" fillId="0" borderId="27" xfId="0" applyBorder="1"/>
    <xf numFmtId="0" fontId="3" fillId="0" borderId="34" xfId="1" applyBorder="1" applyAlignment="1" applyProtection="1">
      <alignment horizontal="left"/>
    </xf>
    <xf numFmtId="14" fontId="3" fillId="0" borderId="34" xfId="1" applyNumberFormat="1" applyBorder="1" applyAlignment="1" applyProtection="1">
      <alignment horizontal="left"/>
    </xf>
    <xf numFmtId="0" fontId="3" fillId="0" borderId="35" xfId="1" applyBorder="1" applyAlignment="1" applyProtection="1">
      <alignment horizontal="left"/>
    </xf>
    <xf numFmtId="0" fontId="0" fillId="0" borderId="31" xfId="0" applyFill="1" applyBorder="1"/>
    <xf numFmtId="0" fontId="3" fillId="0" borderId="34" xfId="1" applyBorder="1" applyAlignment="1" applyProtection="1"/>
    <xf numFmtId="0" fontId="6" fillId="0" borderId="0" xfId="0" applyFont="1"/>
    <xf numFmtId="0" fontId="0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Scaled Highscores</a:t>
            </a:r>
            <a:endParaRPr lang="en-US"/>
          </a:p>
        </c:rich>
      </c:tx>
      <c:layout>
        <c:manualLayout>
          <c:xMode val="edge"/>
          <c:yMode val="edge"/>
          <c:x val="0.25384121458880726"/>
          <c:y val="2.40903773974234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8777763478879396E-2"/>
          <c:y val="1.1707473586355309E-2"/>
          <c:w val="0.8187926705314118"/>
          <c:h val="0.9255857437769948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[0]!series_tktktk</c:f>
              <c:numCache>
                <c:formatCode>General</c:formatCode>
                <c:ptCount val="155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[0]!series_Thunder_Mute</c:f>
              <c:numCache>
                <c:formatCode>General</c:formatCode>
                <c:ptCount val="155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[0]!series_Mixipixistix</c:f>
              <c:numCache>
                <c:formatCode>General</c:formatCode>
                <c:ptCount val="155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[0]!series_Flunky_Clause2</c:f>
              <c:numCache>
                <c:formatCode>General</c:formatCode>
                <c:ptCount val="155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[0]!series_mitch</c:f>
              <c:numCache>
                <c:formatCode>General</c:formatCode>
                <c:ptCount val="155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[0]!series_Unsane</c:f>
              <c:numCache>
                <c:formatCode>General</c:formatCode>
                <c:ptCount val="155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[0]!series__SA_k</c:f>
              <c:numCache>
                <c:formatCode>General</c:formatCode>
                <c:ptCount val="155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[0]!series_turk</c:f>
              <c:numCache>
                <c:formatCode>General</c:formatCode>
                <c:ptCount val="155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[0]!series_imdb</c:f>
              <c:numCache>
                <c:formatCode>General</c:formatCode>
                <c:ptCount val="155"/>
                <c:pt idx="0">
                  <c:v>13</c:v>
                </c:pt>
                <c:pt idx="1">
                  <c:v>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[0]!series_al_an</c:f>
              <c:numCache>
                <c:formatCode>General</c:formatCode>
                <c:ptCount val="155"/>
                <c:pt idx="0">
                  <c:v>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[0]!series_Smart</c:f>
              <c:numCache>
                <c:formatCode>General</c:formatCode>
                <c:ptCount val="155"/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[0]!series_Wedge</c:f>
              <c:numCache>
                <c:formatCode>General</c:formatCode>
                <c:ptCount val="155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[0]!series_Kaellstar</c:f>
              <c:numCache>
                <c:formatCode>General</c:formatCode>
                <c:ptCount val="155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[0]!series_Shaigel</c:f>
              <c:numCache>
                <c:formatCode>General</c:formatCode>
                <c:ptCount val="155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[0]!series_Afterthought</c:f>
              <c:numCache>
                <c:formatCode>General</c:formatCode>
                <c:ptCount val="155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[0]!series_Sammage</c:f>
              <c:numCache>
                <c:formatCode>General</c:formatCode>
                <c:ptCount val="155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[0]!series_Tivo</c:f>
              <c:numCache>
                <c:formatCode>General</c:formatCode>
                <c:ptCount val="155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ysClr val="windowText" lastClr="000000"/>
                </a:solidFill>
              </a:ln>
            </c:spPr>
          </c:marker>
          <c:dLbls>
            <c:dLbl>
              <c:idx val="11"/>
              <c:layout>
                <c:manualLayout>
                  <c:x val="-1.7892199228717251E-2"/>
                  <c:y val="-1.51672880212262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79178454367592E-2"/>
                  <c:y val="-0.172692512097006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trib4lmaniac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[0]!series_trib4lmaniac</c:f>
              <c:numCache>
                <c:formatCode>General</c:formatCode>
                <c:ptCount val="155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6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ysClr val="window" lastClr="FFFFFF">
                    <a:lumMod val="85000"/>
                  </a:sysClr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[0]!series_blobglob</c:f>
              <c:numCache>
                <c:formatCode>General</c:formatCode>
                <c:ptCount val="155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60">
                  <c:v>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[0]!series_kryX_orange</c:f>
              <c:numCache>
                <c:formatCode>General</c:formatCode>
                <c:ptCount val="155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[0]!series_Seifer</c:f>
              <c:numCache>
                <c:formatCode>General</c:formatCode>
                <c:ptCount val="155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[0]!series_Toad</c:f>
              <c:numCache>
                <c:formatCode>General</c:formatCode>
                <c:ptCount val="155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[0]!series_glupi_zmaj</c:f>
              <c:numCache>
                <c:formatCode>General</c:formatCode>
                <c:ptCount val="155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2.7491405959206069E-3"/>
                  <c:y val="-5.755396552864910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8"/>
              <c:layout>
                <c:manualLayout>
                  <c:x val="-8.1125897251526288E-2"/>
                  <c:y val="-0.145262146602520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[0]!series_johnny_faneca</c:f>
              <c:numCache>
                <c:formatCode>General</c:formatCode>
                <c:ptCount val="155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36</c:v>
                </c:pt>
                <c:pt idx="61">
                  <c:v>28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[0]!series_Melchoir79</c:f>
              <c:numCache>
                <c:formatCode>General</c:formatCode>
                <c:ptCount val="155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[0]!series_Wedgie123</c:f>
              <c:numCache>
                <c:formatCode>General</c:formatCode>
                <c:ptCount val="155"/>
                <c:pt idx="11">
                  <c:v>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[0]!series_spect</c:f>
              <c:numCache>
                <c:formatCode>General</c:formatCode>
                <c:ptCount val="155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[0]!series_clux</c:f>
              <c:numCache>
                <c:formatCode>General</c:formatCode>
                <c:ptCount val="155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[0]!series_scorpio11883</c:f>
              <c:numCache>
                <c:formatCode>General</c:formatCode>
                <c:ptCount val="155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[0]!series_pokemaniac1342</c:f>
              <c:numCache>
                <c:formatCode>General</c:formatCode>
                <c:ptCount val="155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[0]!series_naem</c:f>
              <c:numCache>
                <c:formatCode>General</c:formatCode>
                <c:ptCount val="155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[0]!series_jg9000</c:f>
              <c:numCache>
                <c:formatCode>General</c:formatCode>
                <c:ptCount val="155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[0]!series_Wolfos</c:f>
              <c:numCache>
                <c:formatCode>General</c:formatCode>
                <c:ptCount val="155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9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[0]!series_L3X</c:f>
              <c:numCache>
                <c:formatCode>General</c:formatCode>
                <c:ptCount val="155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ymbol val="dot"/>
            <c:size val="3"/>
            <c:spPr>
              <a:ln>
                <a:solidFill>
                  <a:srgbClr val="4F81BD">
                    <a:lumMod val="50000"/>
                  </a:srgbClr>
                </a:solidFill>
              </a:ln>
            </c:spPr>
          </c:marker>
          <c:dLbls>
            <c:dLbl>
              <c:idx val="58"/>
              <c:layout>
                <c:manualLayout>
                  <c:x val="2.8915029393166179E-2"/>
                  <c:y val="-0.241779442685100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Mr_Lim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0"/>
              <c:layout>
                <c:manualLayout>
                  <c:x val="-2.0618510894355287E-2"/>
                  <c:y val="-1.62806173869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[0]!series_Mr_Lim</c:f>
              <c:numCache>
                <c:formatCode>General</c:formatCode>
                <c:ptCount val="155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201</c:v>
                </c:pt>
                <c:pt idx="61">
                  <c:v>189</c:v>
                </c:pt>
                <c:pt idx="62">
                  <c:v>173</c:v>
                </c:pt>
                <c:pt idx="63">
                  <c:v>169</c:v>
                </c:pt>
                <c:pt idx="64">
                  <c:v>164</c:v>
                </c:pt>
                <c:pt idx="65">
                  <c:v>161</c:v>
                </c:pt>
                <c:pt idx="66">
                  <c:v>151</c:v>
                </c:pt>
                <c:pt idx="67">
                  <c:v>133</c:v>
                </c:pt>
                <c:pt idx="68">
                  <c:v>128</c:v>
                </c:pt>
                <c:pt idx="69">
                  <c:v>127</c:v>
                </c:pt>
                <c:pt idx="70">
                  <c:v>120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113</c:v>
                </c:pt>
                <c:pt idx="83">
                  <c:v>113</c:v>
                </c:pt>
                <c:pt idx="84">
                  <c:v>111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108</c:v>
                </c:pt>
                <c:pt idx="89">
                  <c:v>108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102</c:v>
                </c:pt>
                <c:pt idx="96">
                  <c:v>100</c:v>
                </c:pt>
                <c:pt idx="97">
                  <c:v>91</c:v>
                </c:pt>
                <c:pt idx="98">
                  <c:v>89</c:v>
                </c:pt>
                <c:pt idx="99">
                  <c:v>87</c:v>
                </c:pt>
                <c:pt idx="100">
                  <c:v>86</c:v>
                </c:pt>
                <c:pt idx="101">
                  <c:v>85</c:v>
                </c:pt>
                <c:pt idx="102">
                  <c:v>83</c:v>
                </c:pt>
                <c:pt idx="103">
                  <c:v>83</c:v>
                </c:pt>
                <c:pt idx="104">
                  <c:v>81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76</c:v>
                </c:pt>
                <c:pt idx="109">
                  <c:v>74</c:v>
                </c:pt>
                <c:pt idx="110">
                  <c:v>73</c:v>
                </c:pt>
                <c:pt idx="111">
                  <c:v>69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66</c:v>
                </c:pt>
                <c:pt idx="118">
                  <c:v>65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58</c:v>
                </c:pt>
                <c:pt idx="137">
                  <c:v>56</c:v>
                </c:pt>
                <c:pt idx="138">
                  <c:v>55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50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40</c:v>
                </c:pt>
                <c:pt idx="151">
                  <c:v>37</c:v>
                </c:pt>
                <c:pt idx="152">
                  <c:v>34</c:v>
                </c:pt>
                <c:pt idx="153">
                  <c:v>29</c:v>
                </c:pt>
                <c:pt idx="154">
                  <c:v>29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[0]!series_cyberjuda</c:f>
              <c:numCache>
                <c:formatCode>General</c:formatCode>
                <c:ptCount val="155"/>
                <c:pt idx="52">
                  <c:v>22</c:v>
                </c:pt>
                <c:pt idx="59">
                  <c:v>9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[0]!series_crappitrash</c:f>
              <c:numCache>
                <c:formatCode>General</c:formatCode>
                <c:ptCount val="155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3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[0]!series_Bonzai</c:f>
              <c:numCache>
                <c:formatCode>General</c:formatCode>
                <c:ptCount val="155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ysClr val="windowText" lastClr="000000">
                    <a:lumMod val="85000"/>
                    <a:lumOff val="15000"/>
                  </a:sysClr>
                </a:solidFill>
              </a:ln>
            </c:spPr>
          </c:marker>
          <c:dLbls>
            <c:dLbl>
              <c:idx val="68"/>
              <c:layout>
                <c:manualLayout>
                  <c:x val="1.0936891254767685E-2"/>
                  <c:y val="-4.9052840681771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1.9243984171444302E-2"/>
                  <c:y val="-1.53477241409730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[0]!series_xaelar</c:f>
              <c:numCache>
                <c:formatCode>General</c:formatCode>
                <c:ptCount val="155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160</c:v>
                </c:pt>
                <c:pt idx="61">
                  <c:v>195</c:v>
                </c:pt>
                <c:pt idx="62">
                  <c:v>197</c:v>
                </c:pt>
                <c:pt idx="63">
                  <c:v>196</c:v>
                </c:pt>
                <c:pt idx="64">
                  <c:v>200</c:v>
                </c:pt>
                <c:pt idx="65">
                  <c:v>196</c:v>
                </c:pt>
                <c:pt idx="66">
                  <c:v>233</c:v>
                </c:pt>
                <c:pt idx="67">
                  <c:v>264</c:v>
                </c:pt>
                <c:pt idx="68">
                  <c:v>267</c:v>
                </c:pt>
                <c:pt idx="69">
                  <c:v>265</c:v>
                </c:pt>
                <c:pt idx="70">
                  <c:v>272</c:v>
                </c:pt>
                <c:pt idx="71">
                  <c:v>265</c:v>
                </c:pt>
                <c:pt idx="72">
                  <c:v>261</c:v>
                </c:pt>
                <c:pt idx="73">
                  <c:v>260</c:v>
                </c:pt>
                <c:pt idx="74">
                  <c:v>262</c:v>
                </c:pt>
                <c:pt idx="75">
                  <c:v>260</c:v>
                </c:pt>
                <c:pt idx="76">
                  <c:v>259</c:v>
                </c:pt>
                <c:pt idx="77">
                  <c:v>259</c:v>
                </c:pt>
                <c:pt idx="78">
                  <c:v>252</c:v>
                </c:pt>
                <c:pt idx="79">
                  <c:v>253</c:v>
                </c:pt>
                <c:pt idx="80">
                  <c:v>249</c:v>
                </c:pt>
                <c:pt idx="81">
                  <c:v>248</c:v>
                </c:pt>
                <c:pt idx="82">
                  <c:v>246</c:v>
                </c:pt>
                <c:pt idx="83">
                  <c:v>246</c:v>
                </c:pt>
                <c:pt idx="84">
                  <c:v>243</c:v>
                </c:pt>
                <c:pt idx="85">
                  <c:v>237</c:v>
                </c:pt>
                <c:pt idx="86">
                  <c:v>232</c:v>
                </c:pt>
                <c:pt idx="87">
                  <c:v>233</c:v>
                </c:pt>
                <c:pt idx="88">
                  <c:v>232</c:v>
                </c:pt>
                <c:pt idx="89">
                  <c:v>231</c:v>
                </c:pt>
                <c:pt idx="90">
                  <c:v>228</c:v>
                </c:pt>
                <c:pt idx="91">
                  <c:v>226</c:v>
                </c:pt>
                <c:pt idx="92">
                  <c:v>230</c:v>
                </c:pt>
                <c:pt idx="93">
                  <c:v>226</c:v>
                </c:pt>
                <c:pt idx="94">
                  <c:v>226</c:v>
                </c:pt>
                <c:pt idx="95">
                  <c:v>225</c:v>
                </c:pt>
                <c:pt idx="96">
                  <c:v>229</c:v>
                </c:pt>
                <c:pt idx="97">
                  <c:v>223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219</c:v>
                </c:pt>
                <c:pt idx="102">
                  <c:v>217</c:v>
                </c:pt>
                <c:pt idx="103">
                  <c:v>214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214</c:v>
                </c:pt>
                <c:pt idx="108">
                  <c:v>213</c:v>
                </c:pt>
                <c:pt idx="109">
                  <c:v>213</c:v>
                </c:pt>
                <c:pt idx="110">
                  <c:v>210</c:v>
                </c:pt>
                <c:pt idx="111">
                  <c:v>213</c:v>
                </c:pt>
                <c:pt idx="112">
                  <c:v>213</c:v>
                </c:pt>
                <c:pt idx="113">
                  <c:v>216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222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204</c:v>
                </c:pt>
                <c:pt idx="124">
                  <c:v>196</c:v>
                </c:pt>
                <c:pt idx="125">
                  <c:v>193</c:v>
                </c:pt>
                <c:pt idx="126">
                  <c:v>181</c:v>
                </c:pt>
                <c:pt idx="127">
                  <c:v>170</c:v>
                </c:pt>
                <c:pt idx="128">
                  <c:v>167</c:v>
                </c:pt>
                <c:pt idx="129">
                  <c:v>166</c:v>
                </c:pt>
                <c:pt idx="130">
                  <c:v>164</c:v>
                </c:pt>
                <c:pt idx="131">
                  <c:v>163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165</c:v>
                </c:pt>
                <c:pt idx="136">
                  <c:v>169</c:v>
                </c:pt>
                <c:pt idx="137">
                  <c:v>176</c:v>
                </c:pt>
                <c:pt idx="138">
                  <c:v>178</c:v>
                </c:pt>
                <c:pt idx="139">
                  <c:v>179</c:v>
                </c:pt>
                <c:pt idx="140">
                  <c:v>184</c:v>
                </c:pt>
                <c:pt idx="141">
                  <c:v>184</c:v>
                </c:pt>
                <c:pt idx="142">
                  <c:v>185</c:v>
                </c:pt>
                <c:pt idx="143">
                  <c:v>182</c:v>
                </c:pt>
                <c:pt idx="144">
                  <c:v>181</c:v>
                </c:pt>
                <c:pt idx="145">
                  <c:v>179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171</c:v>
                </c:pt>
                <c:pt idx="150">
                  <c:v>173</c:v>
                </c:pt>
                <c:pt idx="151">
                  <c:v>169</c:v>
                </c:pt>
                <c:pt idx="152">
                  <c:v>163</c:v>
                </c:pt>
                <c:pt idx="153">
                  <c:v>156</c:v>
                </c:pt>
                <c:pt idx="154">
                  <c:v>150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[0]!series_zapkt</c:f>
              <c:numCache>
                <c:formatCode>General</c:formatCode>
                <c:ptCount val="155"/>
                <c:pt idx="57">
                  <c:v>14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[0]!series_Ben_Schultz_11</c:f>
              <c:numCache>
                <c:formatCode>General</c:formatCode>
                <c:ptCount val="155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31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[0]!series_Analu</c:f>
              <c:numCache>
                <c:formatCode>General</c:formatCode>
                <c:ptCount val="155"/>
                <c:pt idx="57">
                  <c:v>13</c:v>
                </c:pt>
                <c:pt idx="59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[0]!series_lookatthis</c:f>
              <c:numCache>
                <c:formatCode>General</c:formatCode>
                <c:ptCount val="155"/>
                <c:pt idx="60">
                  <c:v>41</c:v>
                </c:pt>
                <c:pt idx="61">
                  <c:v>39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91</c:v>
                </c:pt>
                <c:pt idx="66">
                  <c:v>77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58</c:v>
                </c:pt>
                <c:pt idx="71">
                  <c:v>52</c:v>
                </c:pt>
                <c:pt idx="72">
                  <c:v>50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45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40</c:v>
                </c:pt>
                <c:pt idx="97">
                  <c:v>35</c:v>
                </c:pt>
                <c:pt idx="98">
                  <c:v>35</c:v>
                </c:pt>
                <c:pt idx="99">
                  <c:v>34</c:v>
                </c:pt>
                <c:pt idx="100">
                  <c:v>33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11</c:v>
                </c:pt>
                <c:pt idx="152">
                  <c:v>9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[0]!series_Sp33dY</c:f>
              <c:numCache>
                <c:formatCode>General</c:formatCode>
                <c:ptCount val="155"/>
                <c:pt idx="61">
                  <c:v>8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[0]!series_eru_bahagon</c:f>
              <c:numCache>
                <c:formatCode>General</c:formatCode>
                <c:ptCount val="155"/>
                <c:pt idx="64">
                  <c:v>14</c:v>
                </c:pt>
                <c:pt idx="65">
                  <c:v>23</c:v>
                </c:pt>
                <c:pt idx="66">
                  <c:v>32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37</c:v>
                </c:pt>
                <c:pt idx="98">
                  <c:v>39</c:v>
                </c:pt>
                <c:pt idx="99">
                  <c:v>45</c:v>
                </c:pt>
                <c:pt idx="100">
                  <c:v>49</c:v>
                </c:pt>
                <c:pt idx="101">
                  <c:v>52</c:v>
                </c:pt>
                <c:pt idx="102">
                  <c:v>56</c:v>
                </c:pt>
                <c:pt idx="103">
                  <c:v>60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68</c:v>
                </c:pt>
                <c:pt idx="108">
                  <c:v>75</c:v>
                </c:pt>
                <c:pt idx="109">
                  <c:v>77</c:v>
                </c:pt>
                <c:pt idx="110">
                  <c:v>78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80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71</c:v>
                </c:pt>
                <c:pt idx="136">
                  <c:v>71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64</c:v>
                </c:pt>
                <c:pt idx="148">
                  <c:v>63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53</c:v>
                </c:pt>
                <c:pt idx="153">
                  <c:v>51</c:v>
                </c:pt>
                <c:pt idx="154">
                  <c:v>44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[0]!series_macrohenry</c:f>
              <c:numCache>
                <c:formatCode>General</c:formatCode>
                <c:ptCount val="155"/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52">
                  <c:v>9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[0]!series_Darkshadow1416</c:f>
              <c:numCache>
                <c:formatCode>General</c:formatCode>
                <c:ptCount val="155"/>
                <c:pt idx="69">
                  <c:v>9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[0]!series_vankuss</c:f>
              <c:numCache>
                <c:formatCode>General</c:formatCode>
                <c:ptCount val="155"/>
                <c:pt idx="70">
                  <c:v>11</c:v>
                </c:pt>
                <c:pt idx="71">
                  <c:v>27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40</c:v>
                </c:pt>
                <c:pt idx="76">
                  <c:v>41</c:v>
                </c:pt>
                <c:pt idx="77">
                  <c:v>43</c:v>
                </c:pt>
                <c:pt idx="78">
                  <c:v>49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49</c:v>
                </c:pt>
                <c:pt idx="83">
                  <c:v>48</c:v>
                </c:pt>
                <c:pt idx="84">
                  <c:v>52</c:v>
                </c:pt>
                <c:pt idx="85">
                  <c:v>59</c:v>
                </c:pt>
                <c:pt idx="86">
                  <c:v>63</c:v>
                </c:pt>
                <c:pt idx="87">
                  <c:v>67</c:v>
                </c:pt>
                <c:pt idx="88">
                  <c:v>71</c:v>
                </c:pt>
                <c:pt idx="89">
                  <c:v>74</c:v>
                </c:pt>
                <c:pt idx="90">
                  <c:v>78</c:v>
                </c:pt>
                <c:pt idx="91">
                  <c:v>79</c:v>
                </c:pt>
                <c:pt idx="92">
                  <c:v>76</c:v>
                </c:pt>
                <c:pt idx="93">
                  <c:v>84</c:v>
                </c:pt>
                <c:pt idx="94">
                  <c:v>85</c:v>
                </c:pt>
                <c:pt idx="95">
                  <c:v>90</c:v>
                </c:pt>
                <c:pt idx="96">
                  <c:v>89</c:v>
                </c:pt>
                <c:pt idx="97">
                  <c:v>95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101</c:v>
                </c:pt>
                <c:pt idx="105">
                  <c:v>102</c:v>
                </c:pt>
                <c:pt idx="106">
                  <c:v>101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107</c:v>
                </c:pt>
                <c:pt idx="111">
                  <c:v>105</c:v>
                </c:pt>
                <c:pt idx="112">
                  <c:v>108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110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111</c:v>
                </c:pt>
                <c:pt idx="121">
                  <c:v>120</c:v>
                </c:pt>
                <c:pt idx="122">
                  <c:v>121</c:v>
                </c:pt>
                <c:pt idx="123">
                  <c:v>129</c:v>
                </c:pt>
                <c:pt idx="124">
                  <c:v>139</c:v>
                </c:pt>
                <c:pt idx="125">
                  <c:v>145</c:v>
                </c:pt>
                <c:pt idx="126">
                  <c:v>160</c:v>
                </c:pt>
                <c:pt idx="127">
                  <c:v>173</c:v>
                </c:pt>
                <c:pt idx="128">
                  <c:v>174</c:v>
                </c:pt>
                <c:pt idx="129">
                  <c:v>173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172</c:v>
                </c:pt>
                <c:pt idx="135">
                  <c:v>171</c:v>
                </c:pt>
                <c:pt idx="136">
                  <c:v>168</c:v>
                </c:pt>
                <c:pt idx="137">
                  <c:v>168</c:v>
                </c:pt>
                <c:pt idx="138">
                  <c:v>167</c:v>
                </c:pt>
                <c:pt idx="139">
                  <c:v>167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171</c:v>
                </c:pt>
                <c:pt idx="144">
                  <c:v>172</c:v>
                </c:pt>
                <c:pt idx="145">
                  <c:v>177</c:v>
                </c:pt>
                <c:pt idx="146">
                  <c:v>184</c:v>
                </c:pt>
                <c:pt idx="147">
                  <c:v>180</c:v>
                </c:pt>
                <c:pt idx="148">
                  <c:v>182</c:v>
                </c:pt>
                <c:pt idx="149">
                  <c:v>178</c:v>
                </c:pt>
                <c:pt idx="150">
                  <c:v>174</c:v>
                </c:pt>
                <c:pt idx="151">
                  <c:v>174</c:v>
                </c:pt>
                <c:pt idx="152">
                  <c:v>172</c:v>
                </c:pt>
                <c:pt idx="153">
                  <c:v>173</c:v>
                </c:pt>
                <c:pt idx="154">
                  <c:v>172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[0]!series_golfkid</c:f>
              <c:numCache>
                <c:formatCode>General</c:formatCode>
                <c:ptCount val="155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[0]!series_Izzy</c:f>
              <c:numCache>
                <c:formatCode>General</c:formatCode>
                <c:ptCount val="155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</c:marker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[0]!series_Hendor</c:f>
              <c:numCache>
                <c:formatCode>General</c:formatCode>
                <c:ptCount val="155"/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Data!$BC$1</c:f>
              <c:strCache>
                <c:ptCount val="1"/>
                <c:pt idx="0">
                  <c:v>EddyMataGallos</c:v>
                </c:pt>
              </c:strCache>
            </c:strRef>
          </c:tx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[0]!series_EddyMataGallos</c:f>
              <c:numCache>
                <c:formatCode>General</c:formatCode>
                <c:ptCount val="155"/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16</c:v>
                </c:pt>
                <c:pt idx="147">
                  <c:v>22</c:v>
                </c:pt>
                <c:pt idx="148">
                  <c:v>23</c:v>
                </c:pt>
                <c:pt idx="149">
                  <c:v>35</c:v>
                </c:pt>
                <c:pt idx="150">
                  <c:v>43</c:v>
                </c:pt>
                <c:pt idx="151">
                  <c:v>52</c:v>
                </c:pt>
                <c:pt idx="152">
                  <c:v>70</c:v>
                </c:pt>
                <c:pt idx="153">
                  <c:v>78</c:v>
                </c:pt>
                <c:pt idx="154">
                  <c:v>88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Data!$BD$1</c:f>
              <c:strCache>
                <c:ptCount val="1"/>
                <c:pt idx="0">
                  <c:v>swipenet</c:v>
                </c:pt>
              </c:strCache>
            </c:strRef>
          </c:tx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[0]!series_swipenet</c:f>
              <c:numCache>
                <c:formatCode>General</c:formatCode>
                <c:ptCount val="155"/>
                <c:pt idx="153">
                  <c:v>11</c:v>
                </c:pt>
                <c:pt idx="154">
                  <c:v>12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Data!$BE$1</c:f>
              <c:strCache>
                <c:ptCount val="1"/>
                <c:pt idx="0">
                  <c:v>Kool-aid</c:v>
                </c:pt>
              </c:strCache>
            </c:strRef>
          </c:tx>
          <c:xVal>
            <c:numRef>
              <c:f>[0]!day_x</c:f>
              <c:numCache>
                <c:formatCode>General</c:formatCode>
                <c:ptCount val="155"/>
                <c:pt idx="0">
                  <c:v>1</c:v>
                </c:pt>
                <c:pt idx="1">
                  <c:v>9</c:v>
                </c:pt>
                <c:pt idx="2">
                  <c:v>21</c:v>
                </c:pt>
                <c:pt idx="3">
                  <c:v>42</c:v>
                </c:pt>
                <c:pt idx="4">
                  <c:v>56</c:v>
                </c:pt>
                <c:pt idx="5">
                  <c:v>79</c:v>
                </c:pt>
                <c:pt idx="6">
                  <c:v>100</c:v>
                </c:pt>
                <c:pt idx="7">
                  <c:v>128</c:v>
                </c:pt>
                <c:pt idx="8">
                  <c:v>151</c:v>
                </c:pt>
                <c:pt idx="9">
                  <c:v>170</c:v>
                </c:pt>
                <c:pt idx="10">
                  <c:v>223</c:v>
                </c:pt>
                <c:pt idx="11">
                  <c:v>293</c:v>
                </c:pt>
                <c:pt idx="12">
                  <c:v>318</c:v>
                </c:pt>
                <c:pt idx="13">
                  <c:v>328</c:v>
                </c:pt>
                <c:pt idx="14">
                  <c:v>344</c:v>
                </c:pt>
                <c:pt idx="15">
                  <c:v>349</c:v>
                </c:pt>
                <c:pt idx="16">
                  <c:v>356</c:v>
                </c:pt>
                <c:pt idx="17">
                  <c:v>370</c:v>
                </c:pt>
                <c:pt idx="18">
                  <c:v>377</c:v>
                </c:pt>
                <c:pt idx="19">
                  <c:v>384</c:v>
                </c:pt>
                <c:pt idx="20">
                  <c:v>391</c:v>
                </c:pt>
                <c:pt idx="21">
                  <c:v>397</c:v>
                </c:pt>
                <c:pt idx="22">
                  <c:v>404</c:v>
                </c:pt>
                <c:pt idx="23">
                  <c:v>412</c:v>
                </c:pt>
                <c:pt idx="24">
                  <c:v>419</c:v>
                </c:pt>
                <c:pt idx="25">
                  <c:v>426</c:v>
                </c:pt>
                <c:pt idx="26">
                  <c:v>433</c:v>
                </c:pt>
                <c:pt idx="27">
                  <c:v>440</c:v>
                </c:pt>
                <c:pt idx="28">
                  <c:v>449</c:v>
                </c:pt>
                <c:pt idx="29">
                  <c:v>454</c:v>
                </c:pt>
                <c:pt idx="30">
                  <c:v>461</c:v>
                </c:pt>
                <c:pt idx="31">
                  <c:v>468</c:v>
                </c:pt>
                <c:pt idx="32">
                  <c:v>475</c:v>
                </c:pt>
                <c:pt idx="33">
                  <c:v>482</c:v>
                </c:pt>
                <c:pt idx="34">
                  <c:v>489</c:v>
                </c:pt>
                <c:pt idx="35">
                  <c:v>496</c:v>
                </c:pt>
                <c:pt idx="36">
                  <c:v>503</c:v>
                </c:pt>
                <c:pt idx="37">
                  <c:v>510</c:v>
                </c:pt>
                <c:pt idx="38">
                  <c:v>517</c:v>
                </c:pt>
                <c:pt idx="39">
                  <c:v>525</c:v>
                </c:pt>
                <c:pt idx="40">
                  <c:v>531</c:v>
                </c:pt>
                <c:pt idx="41">
                  <c:v>539</c:v>
                </c:pt>
                <c:pt idx="42">
                  <c:v>546</c:v>
                </c:pt>
                <c:pt idx="43">
                  <c:v>566</c:v>
                </c:pt>
                <c:pt idx="44">
                  <c:v>586</c:v>
                </c:pt>
                <c:pt idx="45">
                  <c:v>617</c:v>
                </c:pt>
                <c:pt idx="46">
                  <c:v>624</c:v>
                </c:pt>
                <c:pt idx="47">
                  <c:v>646</c:v>
                </c:pt>
                <c:pt idx="48">
                  <c:v>670</c:v>
                </c:pt>
                <c:pt idx="49">
                  <c:v>686</c:v>
                </c:pt>
                <c:pt idx="50">
                  <c:v>706</c:v>
                </c:pt>
                <c:pt idx="51">
                  <c:v>752</c:v>
                </c:pt>
                <c:pt idx="52">
                  <c:v>806</c:v>
                </c:pt>
                <c:pt idx="53">
                  <c:v>936</c:v>
                </c:pt>
                <c:pt idx="54">
                  <c:v>983</c:v>
                </c:pt>
                <c:pt idx="55">
                  <c:v>992</c:v>
                </c:pt>
                <c:pt idx="56">
                  <c:v>1024</c:v>
                </c:pt>
                <c:pt idx="57">
                  <c:v>1027</c:v>
                </c:pt>
                <c:pt idx="58">
                  <c:v>1044</c:v>
                </c:pt>
                <c:pt idx="59">
                  <c:v>1156</c:v>
                </c:pt>
                <c:pt idx="60">
                  <c:v>1239</c:v>
                </c:pt>
                <c:pt idx="61">
                  <c:v>1261</c:v>
                </c:pt>
                <c:pt idx="62">
                  <c:v>1379</c:v>
                </c:pt>
                <c:pt idx="63">
                  <c:v>1424</c:v>
                </c:pt>
                <c:pt idx="64">
                  <c:v>1472</c:v>
                </c:pt>
                <c:pt idx="65">
                  <c:v>1539</c:v>
                </c:pt>
                <c:pt idx="66">
                  <c:v>1587</c:v>
                </c:pt>
                <c:pt idx="67">
                  <c:v>1668</c:v>
                </c:pt>
                <c:pt idx="68">
                  <c:v>1707</c:v>
                </c:pt>
                <c:pt idx="69">
                  <c:v>1761</c:v>
                </c:pt>
                <c:pt idx="70">
                  <c:v>1824</c:v>
                </c:pt>
                <c:pt idx="71">
                  <c:v>1892</c:v>
                </c:pt>
                <c:pt idx="72">
                  <c:v>1898</c:v>
                </c:pt>
                <c:pt idx="73">
                  <c:v>1905</c:v>
                </c:pt>
                <c:pt idx="74">
                  <c:v>1914</c:v>
                </c:pt>
                <c:pt idx="75">
                  <c:v>1922</c:v>
                </c:pt>
                <c:pt idx="76">
                  <c:v>1929</c:v>
                </c:pt>
                <c:pt idx="77">
                  <c:v>1937</c:v>
                </c:pt>
                <c:pt idx="78">
                  <c:v>1944</c:v>
                </c:pt>
                <c:pt idx="79">
                  <c:v>1953</c:v>
                </c:pt>
                <c:pt idx="80">
                  <c:v>1960</c:v>
                </c:pt>
                <c:pt idx="81">
                  <c:v>1970</c:v>
                </c:pt>
                <c:pt idx="82">
                  <c:v>1977</c:v>
                </c:pt>
                <c:pt idx="83">
                  <c:v>1986</c:v>
                </c:pt>
                <c:pt idx="84">
                  <c:v>1997</c:v>
                </c:pt>
                <c:pt idx="85">
                  <c:v>2004</c:v>
                </c:pt>
                <c:pt idx="86">
                  <c:v>2011</c:v>
                </c:pt>
                <c:pt idx="87">
                  <c:v>2017</c:v>
                </c:pt>
                <c:pt idx="88">
                  <c:v>2025</c:v>
                </c:pt>
                <c:pt idx="89">
                  <c:v>2032</c:v>
                </c:pt>
                <c:pt idx="90">
                  <c:v>2039</c:v>
                </c:pt>
                <c:pt idx="91">
                  <c:v>2047</c:v>
                </c:pt>
                <c:pt idx="92">
                  <c:v>2054</c:v>
                </c:pt>
                <c:pt idx="93">
                  <c:v>2060</c:v>
                </c:pt>
                <c:pt idx="94">
                  <c:v>2068</c:v>
                </c:pt>
                <c:pt idx="95">
                  <c:v>2074</c:v>
                </c:pt>
                <c:pt idx="96">
                  <c:v>2081</c:v>
                </c:pt>
                <c:pt idx="97">
                  <c:v>2088</c:v>
                </c:pt>
                <c:pt idx="98">
                  <c:v>2095</c:v>
                </c:pt>
                <c:pt idx="99">
                  <c:v>2102</c:v>
                </c:pt>
                <c:pt idx="100">
                  <c:v>2110</c:v>
                </c:pt>
                <c:pt idx="101">
                  <c:v>2118</c:v>
                </c:pt>
                <c:pt idx="102">
                  <c:v>2124</c:v>
                </c:pt>
                <c:pt idx="103">
                  <c:v>2131</c:v>
                </c:pt>
                <c:pt idx="104">
                  <c:v>2140</c:v>
                </c:pt>
                <c:pt idx="105">
                  <c:v>2147</c:v>
                </c:pt>
                <c:pt idx="106">
                  <c:v>2154</c:v>
                </c:pt>
                <c:pt idx="107">
                  <c:v>2162</c:v>
                </c:pt>
                <c:pt idx="108">
                  <c:v>2167</c:v>
                </c:pt>
                <c:pt idx="109">
                  <c:v>2172</c:v>
                </c:pt>
                <c:pt idx="110">
                  <c:v>2179</c:v>
                </c:pt>
                <c:pt idx="111">
                  <c:v>2186</c:v>
                </c:pt>
                <c:pt idx="112">
                  <c:v>2193</c:v>
                </c:pt>
                <c:pt idx="113">
                  <c:v>2200</c:v>
                </c:pt>
                <c:pt idx="114">
                  <c:v>2207</c:v>
                </c:pt>
                <c:pt idx="115">
                  <c:v>2214</c:v>
                </c:pt>
                <c:pt idx="116">
                  <c:v>2221</c:v>
                </c:pt>
                <c:pt idx="117">
                  <c:v>2228</c:v>
                </c:pt>
                <c:pt idx="118">
                  <c:v>2235</c:v>
                </c:pt>
                <c:pt idx="119">
                  <c:v>2242</c:v>
                </c:pt>
                <c:pt idx="120">
                  <c:v>2249</c:v>
                </c:pt>
                <c:pt idx="121">
                  <c:v>2256</c:v>
                </c:pt>
                <c:pt idx="122">
                  <c:v>2263</c:v>
                </c:pt>
                <c:pt idx="123">
                  <c:v>2271</c:v>
                </c:pt>
                <c:pt idx="124">
                  <c:v>2277</c:v>
                </c:pt>
                <c:pt idx="125">
                  <c:v>2284</c:v>
                </c:pt>
                <c:pt idx="126">
                  <c:v>2291</c:v>
                </c:pt>
                <c:pt idx="127">
                  <c:v>2298</c:v>
                </c:pt>
                <c:pt idx="128">
                  <c:v>2305</c:v>
                </c:pt>
                <c:pt idx="129">
                  <c:v>2312</c:v>
                </c:pt>
                <c:pt idx="130">
                  <c:v>2319</c:v>
                </c:pt>
                <c:pt idx="131">
                  <c:v>2326</c:v>
                </c:pt>
                <c:pt idx="132">
                  <c:v>2333</c:v>
                </c:pt>
                <c:pt idx="133">
                  <c:v>2340</c:v>
                </c:pt>
                <c:pt idx="134">
                  <c:v>2361</c:v>
                </c:pt>
                <c:pt idx="135">
                  <c:v>2368</c:v>
                </c:pt>
                <c:pt idx="136">
                  <c:v>2382</c:v>
                </c:pt>
                <c:pt idx="137">
                  <c:v>2389</c:v>
                </c:pt>
                <c:pt idx="138">
                  <c:v>2396</c:v>
                </c:pt>
                <c:pt idx="139">
                  <c:v>2403</c:v>
                </c:pt>
                <c:pt idx="140">
                  <c:v>2410</c:v>
                </c:pt>
                <c:pt idx="141">
                  <c:v>2417</c:v>
                </c:pt>
                <c:pt idx="142">
                  <c:v>2425</c:v>
                </c:pt>
                <c:pt idx="143">
                  <c:v>2445</c:v>
                </c:pt>
                <c:pt idx="144">
                  <c:v>2459</c:v>
                </c:pt>
                <c:pt idx="145">
                  <c:v>2491</c:v>
                </c:pt>
                <c:pt idx="146">
                  <c:v>2539</c:v>
                </c:pt>
                <c:pt idx="147">
                  <c:v>2593</c:v>
                </c:pt>
                <c:pt idx="148">
                  <c:v>2607</c:v>
                </c:pt>
                <c:pt idx="149">
                  <c:v>2617</c:v>
                </c:pt>
                <c:pt idx="150">
                  <c:v>2628</c:v>
                </c:pt>
                <c:pt idx="151">
                  <c:v>2639</c:v>
                </c:pt>
                <c:pt idx="152">
                  <c:v>2657</c:v>
                </c:pt>
                <c:pt idx="153">
                  <c:v>2674</c:v>
                </c:pt>
                <c:pt idx="154">
                  <c:v>2685</c:v>
                </c:pt>
              </c:numCache>
            </c:numRef>
          </c:xVal>
          <c:yVal>
            <c:numRef>
              <c:f>[0]!series_Koolaid</c:f>
              <c:numCache>
                <c:formatCode>General</c:formatCode>
                <c:ptCount val="155"/>
                <c:pt idx="15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81760"/>
        <c:axId val="88204416"/>
      </c:scatterChart>
      <c:valAx>
        <c:axId val="88181760"/>
        <c:scaling>
          <c:orientation val="minMax"/>
          <c:max val="27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Days</a:t>
                </a:r>
                <a:r>
                  <a:rPr lang="en-US" baseline="0"/>
                  <a:t> Starting from Highscore Ranking 1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out"/>
        <c:tickLblPos val="nextTo"/>
        <c:crossAx val="88204416"/>
        <c:crosses val="autoZero"/>
        <c:crossBetween val="midCat"/>
      </c:valAx>
      <c:valAx>
        <c:axId val="8820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88181760"/>
        <c:crosses val="autoZero"/>
        <c:crossBetween val="midCat"/>
      </c:valAx>
      <c:spPr>
        <a:ln w="12700"/>
      </c:spPr>
    </c:plotArea>
    <c:legend>
      <c:legendPos val="r"/>
      <c:layout>
        <c:manualLayout>
          <c:xMode val="edge"/>
          <c:yMode val="edge"/>
          <c:x val="0.88056874451739242"/>
          <c:y val="5.7970891893108544E-3"/>
          <c:w val="0.11175758245652248"/>
          <c:h val="0.98404712838945274"/>
        </c:manualLayout>
      </c:layout>
      <c:overlay val="0"/>
      <c:txPr>
        <a:bodyPr/>
        <a:lstStyle/>
        <a:p>
          <a:pPr>
            <a:defRPr sz="950" kern="900" spc="-100" baseline="0"/>
          </a:pPr>
          <a:endParaRPr lang="en-US"/>
        </a:p>
      </c:txPr>
    </c:legend>
    <c:plotVisOnly val="1"/>
    <c:dispBlanksAs val="gap"/>
    <c:showDLblsOverMax val="0"/>
  </c:chart>
  <c:spPr>
    <a:ln w="25400">
      <a:solidFill>
        <a:schemeClr val="tx1"/>
      </a:solidFill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Complete Highscore Rankings</a:t>
            </a:r>
          </a:p>
        </c:rich>
      </c:tx>
      <c:layout>
        <c:manualLayout>
          <c:xMode val="edge"/>
          <c:yMode val="edge"/>
          <c:x val="0.31317685073403606"/>
          <c:y val="1.84162035909856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8777774037695197E-2"/>
          <c:y val="1.1623847019122656E-2"/>
          <c:w val="0.81331155811473421"/>
          <c:h val="0.92040299962504657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tktktk </c:v>
                </c:pt>
              </c:strCache>
            </c:strRef>
          </c:tx>
          <c:spPr>
            <a:ln w="12700"/>
          </c:spPr>
          <c:marker>
            <c:symbol val="diamond"/>
            <c:size val="2"/>
          </c:marker>
          <c:yVal>
            <c:numRef>
              <c:f>[0]!series_tktktk</c:f>
              <c:numCache>
                <c:formatCode>General</c:formatCode>
                <c:ptCount val="155"/>
                <c:pt idx="0">
                  <c:v>50</c:v>
                </c:pt>
                <c:pt idx="1">
                  <c:v>69</c:v>
                </c:pt>
                <c:pt idx="2">
                  <c:v>91</c:v>
                </c:pt>
                <c:pt idx="3">
                  <c:v>97</c:v>
                </c:pt>
                <c:pt idx="4">
                  <c:v>100</c:v>
                </c:pt>
                <c:pt idx="5">
                  <c:v>78</c:v>
                </c:pt>
                <c:pt idx="6">
                  <c:v>60</c:v>
                </c:pt>
                <c:pt idx="7">
                  <c:v>37</c:v>
                </c:pt>
                <c:pt idx="8">
                  <c:v>23</c:v>
                </c:pt>
                <c:pt idx="9">
                  <c:v>13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Thunder_Mute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[0]!series_Thunder_Mute</c:f>
              <c:numCache>
                <c:formatCode>General</c:formatCode>
                <c:ptCount val="155"/>
                <c:pt idx="0">
                  <c:v>48</c:v>
                </c:pt>
                <c:pt idx="1">
                  <c:v>43</c:v>
                </c:pt>
                <c:pt idx="2">
                  <c:v>36</c:v>
                </c:pt>
                <c:pt idx="3">
                  <c:v>36</c:v>
                </c:pt>
                <c:pt idx="4">
                  <c:v>30</c:v>
                </c:pt>
                <c:pt idx="5">
                  <c:v>32</c:v>
                </c:pt>
                <c:pt idx="6">
                  <c:v>31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Data!$F$1</c:f>
              <c:strCache>
                <c:ptCount val="1"/>
                <c:pt idx="0">
                  <c:v>Mixipixistix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yVal>
            <c:numRef>
              <c:f>[0]!series_Mixipixistix</c:f>
              <c:numCache>
                <c:formatCode>General</c:formatCode>
                <c:ptCount val="155"/>
                <c:pt idx="0">
                  <c:v>36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20</c:v>
                </c:pt>
                <c:pt idx="5">
                  <c:v>16</c:v>
                </c:pt>
                <c:pt idx="6">
                  <c:v>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Data!$G$1</c:f>
              <c:strCache>
                <c:ptCount val="1"/>
                <c:pt idx="0">
                  <c:v>Flunky_Clause2</c:v>
                </c:pt>
              </c:strCache>
            </c:strRef>
          </c:tx>
          <c:spPr>
            <a:ln w="12700"/>
          </c:spPr>
          <c:yVal>
            <c:numRef>
              <c:f>[0]!series_Flunky_Clause2</c:f>
              <c:numCache>
                <c:formatCode>General</c:formatCode>
                <c:ptCount val="155"/>
                <c:pt idx="0">
                  <c:v>27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Data!$H$1</c:f>
              <c:strCache>
                <c:ptCount val="1"/>
                <c:pt idx="0">
                  <c:v>mitch </c:v>
                </c:pt>
              </c:strCache>
            </c:strRef>
          </c:tx>
          <c:spPr>
            <a:ln w="12700"/>
          </c:spPr>
          <c:yVal>
            <c:numRef>
              <c:f>[0]!series_mitch</c:f>
              <c:numCache>
                <c:formatCode>General</c:formatCode>
                <c:ptCount val="155"/>
                <c:pt idx="0">
                  <c:v>19</c:v>
                </c:pt>
                <c:pt idx="1">
                  <c:v>12</c:v>
                </c:pt>
                <c:pt idx="2">
                  <c:v>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Data!$I$1</c:f>
              <c:strCache>
                <c:ptCount val="1"/>
                <c:pt idx="0">
                  <c:v>Unsane 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[0]!series_Unsane</c:f>
              <c:numCache>
                <c:formatCode>General</c:formatCode>
                <c:ptCount val="155"/>
                <c:pt idx="0">
                  <c:v>19</c:v>
                </c:pt>
                <c:pt idx="1">
                  <c:v>20</c:v>
                </c:pt>
                <c:pt idx="2">
                  <c:v>22</c:v>
                </c:pt>
                <c:pt idx="3">
                  <c:v>20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Data!$J$1</c:f>
              <c:strCache>
                <c:ptCount val="1"/>
                <c:pt idx="0">
                  <c:v>[SA]k</c:v>
                </c:pt>
              </c:strCache>
            </c:strRef>
          </c:tx>
          <c:spPr>
            <a:ln w="12700"/>
          </c:spPr>
          <c:yVal>
            <c:numRef>
              <c:f>[0]!series__SA_k</c:f>
              <c:numCache>
                <c:formatCode>General</c:formatCode>
                <c:ptCount val="155"/>
                <c:pt idx="0">
                  <c:v>19</c:v>
                </c:pt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Data!$K$1</c:f>
              <c:strCache>
                <c:ptCount val="1"/>
                <c:pt idx="0">
                  <c:v>turk </c:v>
                </c:pt>
              </c:strCache>
            </c:strRef>
          </c:tx>
          <c:spPr>
            <a:ln w="12700"/>
          </c:spPr>
          <c:yVal>
            <c:numRef>
              <c:f>[0]!series_turk</c:f>
              <c:numCache>
                <c:formatCode>General</c:formatCode>
                <c:ptCount val="155"/>
                <c:pt idx="0">
                  <c:v>14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13</c:v>
                </c:pt>
                <c:pt idx="5">
                  <c:v>17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Data!$L$1</c:f>
              <c:strCache>
                <c:ptCount val="1"/>
                <c:pt idx="0">
                  <c:v>imdb </c:v>
                </c:pt>
              </c:strCache>
            </c:strRef>
          </c:tx>
          <c:spPr>
            <a:ln w="12700"/>
          </c:spPr>
          <c:yVal>
            <c:numRef>
              <c:f>[0]!series_imdb</c:f>
              <c:numCache>
                <c:formatCode>General</c:formatCode>
                <c:ptCount val="155"/>
                <c:pt idx="0">
                  <c:v>13</c:v>
                </c:pt>
                <c:pt idx="1">
                  <c:v>12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Data!$M$1</c:f>
              <c:strCache>
                <c:ptCount val="1"/>
                <c:pt idx="0">
                  <c:v>al_an</c:v>
                </c:pt>
              </c:strCache>
            </c:strRef>
          </c:tx>
          <c:spPr>
            <a:ln w="12700"/>
          </c:spPr>
          <c:yVal>
            <c:numRef>
              <c:f>[0]!series_al_an</c:f>
              <c:numCache>
                <c:formatCode>General</c:formatCode>
                <c:ptCount val="155"/>
                <c:pt idx="0">
                  <c:v>10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Data!$N$1</c:f>
              <c:strCache>
                <c:ptCount val="1"/>
                <c:pt idx="0">
                  <c:v>Smart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[0]!series_Smart</c:f>
              <c:numCache>
                <c:formatCode>General</c:formatCode>
                <c:ptCount val="155"/>
                <c:pt idx="1">
                  <c:v>10</c:v>
                </c:pt>
                <c:pt idx="2">
                  <c:v>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Data!$O$1</c:f>
              <c:strCache>
                <c:ptCount val="1"/>
                <c:pt idx="0">
                  <c:v>Wedge</c:v>
                </c:pt>
              </c:strCache>
            </c:strRef>
          </c:tx>
          <c:spPr>
            <a:ln w="12700"/>
          </c:spPr>
          <c:yVal>
            <c:numRef>
              <c:f>[0]!series_Wedge</c:f>
              <c:numCache>
                <c:formatCode>General</c:formatCode>
                <c:ptCount val="155"/>
                <c:pt idx="2">
                  <c:v>13</c:v>
                </c:pt>
                <c:pt idx="3">
                  <c:v>14</c:v>
                </c:pt>
                <c:pt idx="4">
                  <c:v>10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Data!$P$1</c:f>
              <c:strCache>
                <c:ptCount val="1"/>
                <c:pt idx="0">
                  <c:v>Kaellstar</c:v>
                </c:pt>
              </c:strCache>
            </c:strRef>
          </c:tx>
          <c:spPr>
            <a:ln w="12700"/>
          </c:spPr>
          <c:yVal>
            <c:numRef>
              <c:f>[0]!series_Kaellstar</c:f>
              <c:numCache>
                <c:formatCode>General</c:formatCode>
                <c:ptCount val="155"/>
                <c:pt idx="3">
                  <c:v>19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  <c:pt idx="7">
                  <c:v>41</c:v>
                </c:pt>
                <c:pt idx="8">
                  <c:v>31</c:v>
                </c:pt>
                <c:pt idx="9">
                  <c:v>32</c:v>
                </c:pt>
                <c:pt idx="10">
                  <c:v>28</c:v>
                </c:pt>
                <c:pt idx="11">
                  <c:v>17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Data!$Q$1</c:f>
              <c:strCache>
                <c:ptCount val="1"/>
                <c:pt idx="0">
                  <c:v>Shaigel</c:v>
                </c:pt>
              </c:strCache>
            </c:strRef>
          </c:tx>
          <c:spPr>
            <a:ln w="12700"/>
          </c:spPr>
          <c:yVal>
            <c:numRef>
              <c:f>[0]!series_Shaigel</c:f>
              <c:numCache>
                <c:formatCode>General</c:formatCode>
                <c:ptCount val="155"/>
                <c:pt idx="3">
                  <c:v>11</c:v>
                </c:pt>
                <c:pt idx="4">
                  <c:v>10</c:v>
                </c:pt>
                <c:pt idx="5">
                  <c:v>9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Data!$R$1</c:f>
              <c:strCache>
                <c:ptCount val="1"/>
                <c:pt idx="0">
                  <c:v>Afterthought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[0]!series_Afterthought</c:f>
              <c:numCache>
                <c:formatCode>General</c:formatCode>
                <c:ptCount val="155"/>
                <c:pt idx="5">
                  <c:v>24</c:v>
                </c:pt>
                <c:pt idx="6">
                  <c:v>30</c:v>
                </c:pt>
                <c:pt idx="7">
                  <c:v>28</c:v>
                </c:pt>
                <c:pt idx="8">
                  <c:v>26</c:v>
                </c:pt>
                <c:pt idx="9">
                  <c:v>17</c:v>
                </c:pt>
                <c:pt idx="10">
                  <c:v>19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Data!$S$1</c:f>
              <c:strCache>
                <c:ptCount val="1"/>
                <c:pt idx="0">
                  <c:v>Sammage</c:v>
                </c:pt>
              </c:strCache>
            </c:strRef>
          </c:tx>
          <c:spPr>
            <a:ln w="12700"/>
          </c:spPr>
          <c:yVal>
            <c:numRef>
              <c:f>[0]!series_Sammage</c:f>
              <c:numCache>
                <c:formatCode>General</c:formatCode>
                <c:ptCount val="155"/>
                <c:pt idx="5">
                  <c:v>11</c:v>
                </c:pt>
                <c:pt idx="6">
                  <c:v>14</c:v>
                </c:pt>
                <c:pt idx="7">
                  <c:v>24</c:v>
                </c:pt>
                <c:pt idx="8">
                  <c:v>14</c:v>
                </c:pt>
                <c:pt idx="10">
                  <c:v>17</c:v>
                </c:pt>
                <c:pt idx="11">
                  <c:v>14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17</c:v>
                </c:pt>
                <c:pt idx="31">
                  <c:v>17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Data!$T$1</c:f>
              <c:strCache>
                <c:ptCount val="1"/>
                <c:pt idx="0">
                  <c:v>Tivo</c:v>
                </c:pt>
              </c:strCache>
            </c:strRef>
          </c:tx>
          <c:spPr>
            <a:ln w="12700"/>
          </c:spPr>
          <c:yVal>
            <c:numRef>
              <c:f>[0]!series_Tivo</c:f>
              <c:numCache>
                <c:formatCode>General</c:formatCode>
                <c:ptCount val="155"/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18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Data!$U$1</c:f>
              <c:strCache>
                <c:ptCount val="1"/>
                <c:pt idx="0">
                  <c:v>trib4lmaniac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ash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dLbls>
            <c:dLbl>
              <c:idx val="1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7515954242343228E-2"/>
                  <c:y val="-0.16255471600461105"/>
                </c:manualLayout>
              </c:layout>
              <c:tx>
                <c:rich>
                  <a:bodyPr/>
                  <a:lstStyle/>
                  <a:p>
                    <a:r>
                      <a:rPr lang="en-US" sz="1000" b="0" i="0" baseline="0"/>
                      <a:t>trib4lmaniac</a:t>
                    </a:r>
                    <a:endParaRPr lang="en-US" sz="10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[0]!series_trib4lmaniac</c:f>
              <c:numCache>
                <c:formatCode>General</c:formatCode>
                <c:ptCount val="155"/>
                <c:pt idx="6">
                  <c:v>23</c:v>
                </c:pt>
                <c:pt idx="7">
                  <c:v>40</c:v>
                </c:pt>
                <c:pt idx="8">
                  <c:v>92</c:v>
                </c:pt>
                <c:pt idx="9">
                  <c:v>136</c:v>
                </c:pt>
                <c:pt idx="10">
                  <c:v>219</c:v>
                </c:pt>
                <c:pt idx="11">
                  <c:v>267</c:v>
                </c:pt>
                <c:pt idx="12">
                  <c:v>222</c:v>
                </c:pt>
                <c:pt idx="13">
                  <c:v>198</c:v>
                </c:pt>
                <c:pt idx="14">
                  <c:v>190</c:v>
                </c:pt>
                <c:pt idx="15">
                  <c:v>187</c:v>
                </c:pt>
                <c:pt idx="16">
                  <c:v>177</c:v>
                </c:pt>
                <c:pt idx="17">
                  <c:v>155</c:v>
                </c:pt>
                <c:pt idx="18">
                  <c:v>154</c:v>
                </c:pt>
                <c:pt idx="19">
                  <c:v>151</c:v>
                </c:pt>
                <c:pt idx="20">
                  <c:v>148</c:v>
                </c:pt>
                <c:pt idx="21">
                  <c:v>149</c:v>
                </c:pt>
                <c:pt idx="22">
                  <c:v>141</c:v>
                </c:pt>
                <c:pt idx="23">
                  <c:v>135</c:v>
                </c:pt>
                <c:pt idx="24">
                  <c:v>129</c:v>
                </c:pt>
                <c:pt idx="25">
                  <c:v>129</c:v>
                </c:pt>
                <c:pt idx="26">
                  <c:v>126</c:v>
                </c:pt>
                <c:pt idx="27">
                  <c:v>116</c:v>
                </c:pt>
                <c:pt idx="28">
                  <c:v>117</c:v>
                </c:pt>
                <c:pt idx="29">
                  <c:v>115</c:v>
                </c:pt>
                <c:pt idx="30">
                  <c:v>112</c:v>
                </c:pt>
                <c:pt idx="31">
                  <c:v>108</c:v>
                </c:pt>
                <c:pt idx="32">
                  <c:v>106</c:v>
                </c:pt>
                <c:pt idx="33">
                  <c:v>109</c:v>
                </c:pt>
                <c:pt idx="34">
                  <c:v>103</c:v>
                </c:pt>
                <c:pt idx="35">
                  <c:v>101</c:v>
                </c:pt>
                <c:pt idx="36">
                  <c:v>106</c:v>
                </c:pt>
                <c:pt idx="37">
                  <c:v>104</c:v>
                </c:pt>
                <c:pt idx="38">
                  <c:v>97</c:v>
                </c:pt>
                <c:pt idx="39">
                  <c:v>97</c:v>
                </c:pt>
                <c:pt idx="40">
                  <c:v>94</c:v>
                </c:pt>
                <c:pt idx="41">
                  <c:v>91</c:v>
                </c:pt>
                <c:pt idx="42">
                  <c:v>89</c:v>
                </c:pt>
                <c:pt idx="43">
                  <c:v>89</c:v>
                </c:pt>
                <c:pt idx="44">
                  <c:v>78</c:v>
                </c:pt>
                <c:pt idx="45">
                  <c:v>60</c:v>
                </c:pt>
                <c:pt idx="46">
                  <c:v>72</c:v>
                </c:pt>
                <c:pt idx="47">
                  <c:v>68</c:v>
                </c:pt>
                <c:pt idx="48">
                  <c:v>60</c:v>
                </c:pt>
                <c:pt idx="49">
                  <c:v>54</c:v>
                </c:pt>
                <c:pt idx="50">
                  <c:v>50</c:v>
                </c:pt>
                <c:pt idx="51">
                  <c:v>45</c:v>
                </c:pt>
                <c:pt idx="52">
                  <c:v>37</c:v>
                </c:pt>
                <c:pt idx="53">
                  <c:v>24</c:v>
                </c:pt>
                <c:pt idx="54">
                  <c:v>20</c:v>
                </c:pt>
                <c:pt idx="55">
                  <c:v>19</c:v>
                </c:pt>
                <c:pt idx="56">
                  <c:v>17</c:v>
                </c:pt>
                <c:pt idx="57">
                  <c:v>23</c:v>
                </c:pt>
                <c:pt idx="58">
                  <c:v>17</c:v>
                </c:pt>
                <c:pt idx="59">
                  <c:v>20</c:v>
                </c:pt>
                <c:pt idx="60">
                  <c:v>13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6">
                  <c:v>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Data!$V$1</c:f>
              <c:strCache>
                <c:ptCount val="1"/>
                <c:pt idx="0">
                  <c:v>blobglob</c:v>
                </c:pt>
              </c:strCache>
            </c:strRef>
          </c:tx>
          <c:spPr>
            <a:ln w="12700"/>
          </c:spPr>
          <c:marker>
            <c:symbol val="diamond"/>
            <c:size val="2"/>
            <c:spPr>
              <a:ln>
                <a:solidFill>
                  <a:schemeClr val="bg1">
                    <a:lumMod val="85000"/>
                  </a:schemeClr>
                </a:solidFill>
              </a:ln>
            </c:spPr>
          </c:marker>
          <c:yVal>
            <c:numRef>
              <c:f>[0]!series_blobglob</c:f>
              <c:numCache>
                <c:formatCode>General</c:formatCode>
                <c:ptCount val="155"/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24</c:v>
                </c:pt>
                <c:pt idx="11">
                  <c:v>16</c:v>
                </c:pt>
                <c:pt idx="12">
                  <c:v>34</c:v>
                </c:pt>
                <c:pt idx="13">
                  <c:v>30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32</c:v>
                </c:pt>
                <c:pt idx="18">
                  <c:v>41</c:v>
                </c:pt>
                <c:pt idx="19">
                  <c:v>36</c:v>
                </c:pt>
                <c:pt idx="20">
                  <c:v>40</c:v>
                </c:pt>
                <c:pt idx="21">
                  <c:v>40</c:v>
                </c:pt>
                <c:pt idx="22">
                  <c:v>36</c:v>
                </c:pt>
                <c:pt idx="23">
                  <c:v>38</c:v>
                </c:pt>
                <c:pt idx="24">
                  <c:v>40</c:v>
                </c:pt>
                <c:pt idx="25">
                  <c:v>40</c:v>
                </c:pt>
                <c:pt idx="26">
                  <c:v>39</c:v>
                </c:pt>
                <c:pt idx="27">
                  <c:v>39</c:v>
                </c:pt>
                <c:pt idx="28">
                  <c:v>38</c:v>
                </c:pt>
                <c:pt idx="29">
                  <c:v>38</c:v>
                </c:pt>
                <c:pt idx="30">
                  <c:v>36</c:v>
                </c:pt>
                <c:pt idx="31">
                  <c:v>34</c:v>
                </c:pt>
                <c:pt idx="32">
                  <c:v>32</c:v>
                </c:pt>
                <c:pt idx="33">
                  <c:v>28</c:v>
                </c:pt>
                <c:pt idx="34">
                  <c:v>24</c:v>
                </c:pt>
                <c:pt idx="35">
                  <c:v>24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60">
                  <c:v>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Data!$W$1</c:f>
              <c:strCache>
                <c:ptCount val="1"/>
                <c:pt idx="0">
                  <c:v>kryX-orange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[0]!series_kryX_orange</c:f>
              <c:numCache>
                <c:formatCode>General</c:formatCode>
                <c:ptCount val="155"/>
                <c:pt idx="8">
                  <c:v>15</c:v>
                </c:pt>
                <c:pt idx="9">
                  <c:v>20</c:v>
                </c:pt>
                <c:pt idx="39">
                  <c:v>29</c:v>
                </c:pt>
                <c:pt idx="40">
                  <c:v>29</c:v>
                </c:pt>
                <c:pt idx="41">
                  <c:v>27</c:v>
                </c:pt>
                <c:pt idx="42">
                  <c:v>26</c:v>
                </c:pt>
                <c:pt idx="43">
                  <c:v>26</c:v>
                </c:pt>
                <c:pt idx="44">
                  <c:v>63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Data!$X$1</c:f>
              <c:strCache>
                <c:ptCount val="1"/>
                <c:pt idx="0">
                  <c:v>Seifer</c:v>
                </c:pt>
              </c:strCache>
            </c:strRef>
          </c:tx>
          <c:spPr>
            <a:ln w="12700">
              <a:solidFill>
                <a:srgbClr val="C00000"/>
              </a:solidFill>
            </a:ln>
          </c:spPr>
          <c:marker>
            <c:symbol val="triangle"/>
            <c:size val="2"/>
          </c:marker>
          <c:yVal>
            <c:numRef>
              <c:f>[0]!series_Seifer</c:f>
              <c:numCache>
                <c:formatCode>General</c:formatCode>
                <c:ptCount val="155"/>
                <c:pt idx="9">
                  <c:v>12</c:v>
                </c:pt>
                <c:pt idx="10">
                  <c:v>29</c:v>
                </c:pt>
                <c:pt idx="11">
                  <c:v>42</c:v>
                </c:pt>
                <c:pt idx="12">
                  <c:v>54</c:v>
                </c:pt>
                <c:pt idx="13">
                  <c:v>55</c:v>
                </c:pt>
                <c:pt idx="14">
                  <c:v>59</c:v>
                </c:pt>
                <c:pt idx="15">
                  <c:v>55</c:v>
                </c:pt>
                <c:pt idx="16">
                  <c:v>49</c:v>
                </c:pt>
                <c:pt idx="17">
                  <c:v>52</c:v>
                </c:pt>
                <c:pt idx="18">
                  <c:v>49</c:v>
                </c:pt>
                <c:pt idx="19">
                  <c:v>48</c:v>
                </c:pt>
                <c:pt idx="20">
                  <c:v>45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40</c:v>
                </c:pt>
                <c:pt idx="25">
                  <c:v>39</c:v>
                </c:pt>
                <c:pt idx="26">
                  <c:v>38</c:v>
                </c:pt>
                <c:pt idx="27">
                  <c:v>37</c:v>
                </c:pt>
                <c:pt idx="28">
                  <c:v>35</c:v>
                </c:pt>
                <c:pt idx="29">
                  <c:v>33</c:v>
                </c:pt>
                <c:pt idx="30">
                  <c:v>32</c:v>
                </c:pt>
                <c:pt idx="31">
                  <c:v>30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57">
                  <c:v>13</c:v>
                </c:pt>
                <c:pt idx="59">
                  <c:v>9</c:v>
                </c:pt>
                <c:pt idx="60">
                  <c:v>13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12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16</c:v>
                </c:pt>
                <c:pt idx="109">
                  <c:v>15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Data!$Y$1</c:f>
              <c:strCache>
                <c:ptCount val="1"/>
                <c:pt idx="0">
                  <c:v>Toad</c:v>
                </c:pt>
              </c:strCache>
            </c:strRef>
          </c:tx>
          <c:spPr>
            <a:ln w="12700"/>
          </c:spPr>
          <c:yVal>
            <c:numRef>
              <c:f>[0]!series_Toad</c:f>
              <c:numCache>
                <c:formatCode>General</c:formatCode>
                <c:ptCount val="155"/>
                <c:pt idx="10">
                  <c:v>22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Data!$Z$1</c:f>
              <c:strCache>
                <c:ptCount val="1"/>
                <c:pt idx="0">
                  <c:v>glupi_zmaj</c:v>
                </c:pt>
              </c:strCache>
            </c:strRef>
          </c:tx>
          <c:spPr>
            <a:ln w="12700"/>
          </c:spPr>
          <c:marker>
            <c:symbol val="star"/>
            <c:size val="3"/>
          </c:marker>
          <c:yVal>
            <c:numRef>
              <c:f>[0]!series_glupi_zmaj</c:f>
              <c:numCache>
                <c:formatCode>General</c:formatCode>
                <c:ptCount val="155"/>
                <c:pt idx="10">
                  <c:v>14</c:v>
                </c:pt>
                <c:pt idx="11">
                  <c:v>26</c:v>
                </c:pt>
                <c:pt idx="12">
                  <c:v>29</c:v>
                </c:pt>
                <c:pt idx="13">
                  <c:v>34</c:v>
                </c:pt>
                <c:pt idx="14">
                  <c:v>42</c:v>
                </c:pt>
                <c:pt idx="15">
                  <c:v>37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34</c:v>
                </c:pt>
                <c:pt idx="20">
                  <c:v>32</c:v>
                </c:pt>
                <c:pt idx="21">
                  <c:v>32</c:v>
                </c:pt>
                <c:pt idx="22">
                  <c:v>35</c:v>
                </c:pt>
                <c:pt idx="23">
                  <c:v>34</c:v>
                </c:pt>
                <c:pt idx="24">
                  <c:v>32</c:v>
                </c:pt>
                <c:pt idx="25">
                  <c:v>38</c:v>
                </c:pt>
                <c:pt idx="26">
                  <c:v>36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35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40</c:v>
                </c:pt>
                <c:pt idx="37">
                  <c:v>39</c:v>
                </c:pt>
                <c:pt idx="38">
                  <c:v>34</c:v>
                </c:pt>
                <c:pt idx="39">
                  <c:v>30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30</c:v>
                </c:pt>
                <c:pt idx="44">
                  <c:v>22</c:v>
                </c:pt>
                <c:pt idx="45">
                  <c:v>26</c:v>
                </c:pt>
                <c:pt idx="46">
                  <c:v>26</c:v>
                </c:pt>
                <c:pt idx="47">
                  <c:v>22</c:v>
                </c:pt>
                <c:pt idx="48">
                  <c:v>22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Data!$AA$1</c:f>
              <c:strCache>
                <c:ptCount val="1"/>
                <c:pt idx="0">
                  <c:v>johnny_faneca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2"/>
          </c:marker>
          <c:dLbls>
            <c:dLbl>
              <c:idx val="27"/>
              <c:layout>
                <c:manualLayout>
                  <c:x val="-4.1237117865315694E-3"/>
                  <c:y val="-7.36648143639428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8"/>
              <c:layout>
                <c:manualLayout>
                  <c:x val="-3.4422062874567207E-2"/>
                  <c:y val="-4.43834254799027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johnny_faneca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[0]!series_johnny_faneca</c:f>
              <c:numCache>
                <c:formatCode>General</c:formatCode>
                <c:ptCount val="155"/>
                <c:pt idx="11">
                  <c:v>39</c:v>
                </c:pt>
                <c:pt idx="12">
                  <c:v>69</c:v>
                </c:pt>
                <c:pt idx="13">
                  <c:v>89</c:v>
                </c:pt>
                <c:pt idx="14">
                  <c:v>75</c:v>
                </c:pt>
                <c:pt idx="15">
                  <c:v>91</c:v>
                </c:pt>
                <c:pt idx="16">
                  <c:v>101</c:v>
                </c:pt>
                <c:pt idx="17">
                  <c:v>114</c:v>
                </c:pt>
                <c:pt idx="18">
                  <c:v>109</c:v>
                </c:pt>
                <c:pt idx="19">
                  <c:v>124</c:v>
                </c:pt>
                <c:pt idx="20">
                  <c:v>128</c:v>
                </c:pt>
                <c:pt idx="21">
                  <c:v>124</c:v>
                </c:pt>
                <c:pt idx="22">
                  <c:v>139</c:v>
                </c:pt>
                <c:pt idx="23">
                  <c:v>134</c:v>
                </c:pt>
                <c:pt idx="24">
                  <c:v>144</c:v>
                </c:pt>
                <c:pt idx="25">
                  <c:v>136</c:v>
                </c:pt>
                <c:pt idx="26">
                  <c:v>149</c:v>
                </c:pt>
                <c:pt idx="27">
                  <c:v>159</c:v>
                </c:pt>
                <c:pt idx="28">
                  <c:v>154</c:v>
                </c:pt>
                <c:pt idx="29">
                  <c:v>152</c:v>
                </c:pt>
                <c:pt idx="30">
                  <c:v>148</c:v>
                </c:pt>
                <c:pt idx="31">
                  <c:v>138</c:v>
                </c:pt>
                <c:pt idx="32">
                  <c:v>121</c:v>
                </c:pt>
                <c:pt idx="33">
                  <c:v>108</c:v>
                </c:pt>
                <c:pt idx="34">
                  <c:v>104</c:v>
                </c:pt>
                <c:pt idx="35">
                  <c:v>101</c:v>
                </c:pt>
                <c:pt idx="36">
                  <c:v>98</c:v>
                </c:pt>
                <c:pt idx="37">
                  <c:v>94</c:v>
                </c:pt>
                <c:pt idx="38">
                  <c:v>106</c:v>
                </c:pt>
                <c:pt idx="39">
                  <c:v>98</c:v>
                </c:pt>
                <c:pt idx="40">
                  <c:v>98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97</c:v>
                </c:pt>
                <c:pt idx="45">
                  <c:v>75</c:v>
                </c:pt>
                <c:pt idx="46">
                  <c:v>95</c:v>
                </c:pt>
                <c:pt idx="47">
                  <c:v>110</c:v>
                </c:pt>
                <c:pt idx="48">
                  <c:v>122</c:v>
                </c:pt>
                <c:pt idx="49">
                  <c:v>115</c:v>
                </c:pt>
                <c:pt idx="50">
                  <c:v>121</c:v>
                </c:pt>
                <c:pt idx="51">
                  <c:v>123</c:v>
                </c:pt>
                <c:pt idx="52">
                  <c:v>123</c:v>
                </c:pt>
                <c:pt idx="53">
                  <c:v>84</c:v>
                </c:pt>
                <c:pt idx="54">
                  <c:v>60</c:v>
                </c:pt>
                <c:pt idx="55">
                  <c:v>54</c:v>
                </c:pt>
                <c:pt idx="56">
                  <c:v>53</c:v>
                </c:pt>
                <c:pt idx="57">
                  <c:v>60</c:v>
                </c:pt>
                <c:pt idx="58">
                  <c:v>50</c:v>
                </c:pt>
                <c:pt idx="59">
                  <c:v>48</c:v>
                </c:pt>
                <c:pt idx="60">
                  <c:v>36</c:v>
                </c:pt>
                <c:pt idx="61">
                  <c:v>28</c:v>
                </c:pt>
                <c:pt idx="62">
                  <c:v>21</c:v>
                </c:pt>
                <c:pt idx="63">
                  <c:v>21</c:v>
                </c:pt>
                <c:pt idx="64">
                  <c:v>20</c:v>
                </c:pt>
                <c:pt idx="65">
                  <c:v>20</c:v>
                </c:pt>
                <c:pt idx="66">
                  <c:v>16</c:v>
                </c:pt>
                <c:pt idx="67">
                  <c:v>15</c:v>
                </c:pt>
                <c:pt idx="68">
                  <c:v>14</c:v>
                </c:pt>
                <c:pt idx="69">
                  <c:v>13</c:v>
                </c:pt>
                <c:pt idx="70">
                  <c:v>13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Data!$AB$1</c:f>
              <c:strCache>
                <c:ptCount val="1"/>
                <c:pt idx="0">
                  <c:v>Melchoir79</c:v>
                </c:pt>
              </c:strCache>
            </c:strRef>
          </c:tx>
          <c:spPr>
            <a:ln w="12700"/>
          </c:spPr>
          <c:yVal>
            <c:numRef>
              <c:f>[0]!series_Melchoir79</c:f>
              <c:numCache>
                <c:formatCode>General</c:formatCode>
                <c:ptCount val="155"/>
                <c:pt idx="11">
                  <c:v>22</c:v>
                </c:pt>
                <c:pt idx="12">
                  <c:v>19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18</c:v>
                </c:pt>
                <c:pt idx="23">
                  <c:v>16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Data!$AC$1</c:f>
              <c:strCache>
                <c:ptCount val="1"/>
                <c:pt idx="0">
                  <c:v>Wedgie123</c:v>
                </c:pt>
              </c:strCache>
            </c:strRef>
          </c:tx>
          <c:spPr>
            <a:ln w="12700"/>
          </c:spPr>
          <c:yVal>
            <c:numRef>
              <c:f>[0]!series_Wedgie123</c:f>
              <c:numCache>
                <c:formatCode>General</c:formatCode>
                <c:ptCount val="155"/>
                <c:pt idx="11">
                  <c:v>14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Data!$AD$1</c:f>
              <c:strCache>
                <c:ptCount val="1"/>
                <c:pt idx="0">
                  <c:v>spect</c:v>
                </c:pt>
              </c:strCache>
            </c:strRef>
          </c:tx>
          <c:spPr>
            <a:ln w="12700"/>
          </c:spPr>
          <c:marker>
            <c:symbol val="dash"/>
            <c:size val="2"/>
            <c:spPr>
              <a:ln>
                <a:solidFill>
                  <a:srgbClr val="00B050"/>
                </a:solidFill>
              </a:ln>
            </c:spPr>
          </c:marker>
          <c:yVal>
            <c:numRef>
              <c:f>[0]!series_spect</c:f>
              <c:numCache>
                <c:formatCode>General</c:formatCode>
                <c:ptCount val="155"/>
                <c:pt idx="11">
                  <c:v>14</c:v>
                </c:pt>
                <c:pt idx="12">
                  <c:v>20</c:v>
                </c:pt>
                <c:pt idx="13">
                  <c:v>32</c:v>
                </c:pt>
                <c:pt idx="14">
                  <c:v>39</c:v>
                </c:pt>
                <c:pt idx="15">
                  <c:v>41</c:v>
                </c:pt>
                <c:pt idx="16">
                  <c:v>50</c:v>
                </c:pt>
                <c:pt idx="17">
                  <c:v>55</c:v>
                </c:pt>
                <c:pt idx="18">
                  <c:v>61</c:v>
                </c:pt>
                <c:pt idx="19">
                  <c:v>63</c:v>
                </c:pt>
                <c:pt idx="20">
                  <c:v>66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72</c:v>
                </c:pt>
                <c:pt idx="25">
                  <c:v>72</c:v>
                </c:pt>
                <c:pt idx="26">
                  <c:v>70</c:v>
                </c:pt>
                <c:pt idx="27">
                  <c:v>74</c:v>
                </c:pt>
                <c:pt idx="28">
                  <c:v>75</c:v>
                </c:pt>
                <c:pt idx="29">
                  <c:v>75</c:v>
                </c:pt>
                <c:pt idx="30">
                  <c:v>74</c:v>
                </c:pt>
                <c:pt idx="31">
                  <c:v>79</c:v>
                </c:pt>
                <c:pt idx="32">
                  <c:v>78</c:v>
                </c:pt>
                <c:pt idx="33">
                  <c:v>78</c:v>
                </c:pt>
                <c:pt idx="34">
                  <c:v>77</c:v>
                </c:pt>
                <c:pt idx="35">
                  <c:v>75</c:v>
                </c:pt>
                <c:pt idx="36">
                  <c:v>75</c:v>
                </c:pt>
                <c:pt idx="37">
                  <c:v>73</c:v>
                </c:pt>
                <c:pt idx="38">
                  <c:v>66</c:v>
                </c:pt>
                <c:pt idx="39">
                  <c:v>62</c:v>
                </c:pt>
                <c:pt idx="40">
                  <c:v>62</c:v>
                </c:pt>
                <c:pt idx="41">
                  <c:v>59</c:v>
                </c:pt>
                <c:pt idx="42">
                  <c:v>58</c:v>
                </c:pt>
                <c:pt idx="43">
                  <c:v>58</c:v>
                </c:pt>
                <c:pt idx="44">
                  <c:v>43</c:v>
                </c:pt>
                <c:pt idx="45">
                  <c:v>46</c:v>
                </c:pt>
                <c:pt idx="46">
                  <c:v>45</c:v>
                </c:pt>
                <c:pt idx="47">
                  <c:v>38</c:v>
                </c:pt>
                <c:pt idx="48">
                  <c:v>34</c:v>
                </c:pt>
                <c:pt idx="49">
                  <c:v>34</c:v>
                </c:pt>
                <c:pt idx="50">
                  <c:v>28</c:v>
                </c:pt>
                <c:pt idx="51">
                  <c:v>23</c:v>
                </c:pt>
              </c:numCache>
            </c:numRef>
          </c:yVal>
          <c:smooth val="0"/>
        </c:ser>
        <c:ser>
          <c:idx val="27"/>
          <c:order val="27"/>
          <c:tx>
            <c:strRef>
              <c:f>Data!$AE$1</c:f>
              <c:strCache>
                <c:ptCount val="1"/>
                <c:pt idx="0">
                  <c:v>clux</c:v>
                </c:pt>
              </c:strCache>
            </c:strRef>
          </c:tx>
          <c:spPr>
            <a:ln w="12700"/>
          </c:spPr>
          <c:marker>
            <c:symbol val="diamond"/>
            <c:size val="3"/>
            <c:spPr>
              <a:ln>
                <a:solidFill>
                  <a:srgbClr val="F79646">
                    <a:lumMod val="40000"/>
                    <a:lumOff val="60000"/>
                  </a:srgbClr>
                </a:solidFill>
              </a:ln>
            </c:spPr>
          </c:marker>
          <c:yVal>
            <c:numRef>
              <c:f>[0]!series_clux</c:f>
              <c:numCache>
                <c:formatCode>General</c:formatCode>
                <c:ptCount val="155"/>
                <c:pt idx="16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39</c:v>
                </c:pt>
                <c:pt idx="49">
                  <c:v>40</c:v>
                </c:pt>
                <c:pt idx="50">
                  <c:v>45</c:v>
                </c:pt>
                <c:pt idx="51">
                  <c:v>45</c:v>
                </c:pt>
                <c:pt idx="52">
                  <c:v>40</c:v>
                </c:pt>
                <c:pt idx="53">
                  <c:v>30</c:v>
                </c:pt>
                <c:pt idx="54">
                  <c:v>25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21</c:v>
                </c:pt>
                <c:pt idx="59">
                  <c:v>22</c:v>
                </c:pt>
                <c:pt idx="60">
                  <c:v>16</c:v>
                </c:pt>
                <c:pt idx="61">
                  <c:v>15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</c:numCache>
            </c:numRef>
          </c:yVal>
          <c:smooth val="0"/>
        </c:ser>
        <c:ser>
          <c:idx val="28"/>
          <c:order val="28"/>
          <c:tx>
            <c:strRef>
              <c:f>Data!$AF$1</c:f>
              <c:strCache>
                <c:ptCount val="1"/>
                <c:pt idx="0">
                  <c:v>scorpio11883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[0]!series_scorpio11883</c:f>
              <c:numCache>
                <c:formatCode>General</c:formatCode>
                <c:ptCount val="155"/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</c:numCache>
            </c:numRef>
          </c:yVal>
          <c:smooth val="0"/>
        </c:ser>
        <c:ser>
          <c:idx val="29"/>
          <c:order val="29"/>
          <c:tx>
            <c:strRef>
              <c:f>Data!$AG$1</c:f>
              <c:strCache>
                <c:ptCount val="1"/>
                <c:pt idx="0">
                  <c:v>pokemaniac1342</c:v>
                </c:pt>
              </c:strCache>
            </c:strRef>
          </c:tx>
          <c:spPr>
            <a:ln w="12700"/>
          </c:spPr>
          <c:marker>
            <c:symbol val="triangle"/>
            <c:size val="2"/>
          </c:marker>
          <c:yVal>
            <c:numRef>
              <c:f>[0]!series_pokemaniac1342</c:f>
              <c:numCache>
                <c:formatCode>General</c:formatCode>
                <c:ptCount val="155"/>
                <c:pt idx="23">
                  <c:v>14</c:v>
                </c:pt>
                <c:pt idx="24">
                  <c:v>16</c:v>
                </c:pt>
                <c:pt idx="25">
                  <c:v>16</c:v>
                </c:pt>
                <c:pt idx="26">
                  <c:v>18</c:v>
                </c:pt>
                <c:pt idx="27">
                  <c:v>19</c:v>
                </c:pt>
                <c:pt idx="28">
                  <c:v>23</c:v>
                </c:pt>
                <c:pt idx="29">
                  <c:v>28</c:v>
                </c:pt>
                <c:pt idx="30">
                  <c:v>33</c:v>
                </c:pt>
                <c:pt idx="31">
                  <c:v>37</c:v>
                </c:pt>
                <c:pt idx="32">
                  <c:v>36</c:v>
                </c:pt>
                <c:pt idx="33">
                  <c:v>39</c:v>
                </c:pt>
                <c:pt idx="34">
                  <c:v>36</c:v>
                </c:pt>
                <c:pt idx="35">
                  <c:v>34</c:v>
                </c:pt>
                <c:pt idx="36">
                  <c:v>32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31</c:v>
                </c:pt>
                <c:pt idx="43">
                  <c:v>31</c:v>
                </c:pt>
                <c:pt idx="44">
                  <c:v>29</c:v>
                </c:pt>
                <c:pt idx="45">
                  <c:v>26</c:v>
                </c:pt>
                <c:pt idx="46">
                  <c:v>25</c:v>
                </c:pt>
                <c:pt idx="47">
                  <c:v>27</c:v>
                </c:pt>
                <c:pt idx="48">
                  <c:v>26</c:v>
                </c:pt>
                <c:pt idx="49">
                  <c:v>27</c:v>
                </c:pt>
                <c:pt idx="50">
                  <c:v>33</c:v>
                </c:pt>
                <c:pt idx="51">
                  <c:v>31</c:v>
                </c:pt>
                <c:pt idx="52">
                  <c:v>35</c:v>
                </c:pt>
                <c:pt idx="57">
                  <c:v>13</c:v>
                </c:pt>
              </c:numCache>
            </c:numRef>
          </c:yVal>
          <c:smooth val="0"/>
        </c:ser>
        <c:ser>
          <c:idx val="30"/>
          <c:order val="30"/>
          <c:tx>
            <c:strRef>
              <c:f>Data!$AH$1</c:f>
              <c:strCache>
                <c:ptCount val="1"/>
                <c:pt idx="0">
                  <c:v>naem</c:v>
                </c:pt>
              </c:strCache>
            </c:strRef>
          </c:tx>
          <c:spPr>
            <a:ln w="12700"/>
          </c:spPr>
          <c:yVal>
            <c:numRef>
              <c:f>[0]!series_naem</c:f>
              <c:numCache>
                <c:formatCode>General</c:formatCode>
                <c:ptCount val="155"/>
                <c:pt idx="30">
                  <c:v>14</c:v>
                </c:pt>
                <c:pt idx="31">
                  <c:v>23</c:v>
                </c:pt>
                <c:pt idx="32">
                  <c:v>48</c:v>
                </c:pt>
                <c:pt idx="33">
                  <c:v>55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72</c:v>
                </c:pt>
                <c:pt idx="38">
                  <c:v>70</c:v>
                </c:pt>
                <c:pt idx="39">
                  <c:v>67</c:v>
                </c:pt>
                <c:pt idx="40">
                  <c:v>67</c:v>
                </c:pt>
                <c:pt idx="41">
                  <c:v>66</c:v>
                </c:pt>
                <c:pt idx="42">
                  <c:v>66</c:v>
                </c:pt>
                <c:pt idx="43">
                  <c:v>66</c:v>
                </c:pt>
                <c:pt idx="44">
                  <c:v>53</c:v>
                </c:pt>
                <c:pt idx="45">
                  <c:v>61</c:v>
                </c:pt>
                <c:pt idx="46">
                  <c:v>60</c:v>
                </c:pt>
                <c:pt idx="47">
                  <c:v>55</c:v>
                </c:pt>
                <c:pt idx="48">
                  <c:v>52</c:v>
                </c:pt>
                <c:pt idx="49">
                  <c:v>50</c:v>
                </c:pt>
                <c:pt idx="50">
                  <c:v>48</c:v>
                </c:pt>
                <c:pt idx="51">
                  <c:v>41</c:v>
                </c:pt>
                <c:pt idx="52">
                  <c:v>33</c:v>
                </c:pt>
                <c:pt idx="53">
                  <c:v>23</c:v>
                </c:pt>
                <c:pt idx="54">
                  <c:v>19</c:v>
                </c:pt>
                <c:pt idx="55">
                  <c:v>17</c:v>
                </c:pt>
                <c:pt idx="56">
                  <c:v>15</c:v>
                </c:pt>
              </c:numCache>
            </c:numRef>
          </c:yVal>
          <c:smooth val="0"/>
        </c:ser>
        <c:ser>
          <c:idx val="31"/>
          <c:order val="31"/>
          <c:tx>
            <c:strRef>
              <c:f>Data!$AI$1</c:f>
              <c:strCache>
                <c:ptCount val="1"/>
                <c:pt idx="0">
                  <c:v>jg9000</c:v>
                </c:pt>
              </c:strCache>
            </c:strRef>
          </c:tx>
          <c:spPr>
            <a:ln w="12700"/>
          </c:spPr>
          <c:yVal>
            <c:numRef>
              <c:f>[0]!series_jg9000</c:f>
              <c:numCache>
                <c:formatCode>General</c:formatCode>
                <c:ptCount val="155"/>
                <c:pt idx="32">
                  <c:v>20</c:v>
                </c:pt>
                <c:pt idx="33">
                  <c:v>26</c:v>
                </c:pt>
                <c:pt idx="34">
                  <c:v>27</c:v>
                </c:pt>
                <c:pt idx="35">
                  <c:v>29</c:v>
                </c:pt>
                <c:pt idx="36">
                  <c:v>32</c:v>
                </c:pt>
                <c:pt idx="37">
                  <c:v>34</c:v>
                </c:pt>
                <c:pt idx="38">
                  <c:v>33</c:v>
                </c:pt>
                <c:pt idx="39">
                  <c:v>35</c:v>
                </c:pt>
                <c:pt idx="40">
                  <c:v>38</c:v>
                </c:pt>
                <c:pt idx="41">
                  <c:v>38</c:v>
                </c:pt>
                <c:pt idx="42">
                  <c:v>40</c:v>
                </c:pt>
                <c:pt idx="43">
                  <c:v>40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44</c:v>
                </c:pt>
                <c:pt idx="48">
                  <c:v>45</c:v>
                </c:pt>
                <c:pt idx="49">
                  <c:v>48</c:v>
                </c:pt>
                <c:pt idx="50">
                  <c:v>51</c:v>
                </c:pt>
                <c:pt idx="51">
                  <c:v>51</c:v>
                </c:pt>
                <c:pt idx="52">
                  <c:v>50</c:v>
                </c:pt>
                <c:pt idx="53">
                  <c:v>25</c:v>
                </c:pt>
                <c:pt idx="54">
                  <c:v>20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15</c:v>
                </c:pt>
              </c:numCache>
            </c:numRef>
          </c:yVal>
          <c:smooth val="0"/>
        </c:ser>
        <c:ser>
          <c:idx val="32"/>
          <c:order val="32"/>
          <c:tx>
            <c:strRef>
              <c:f>Data!$AJ$1</c:f>
              <c:strCache>
                <c:ptCount val="1"/>
                <c:pt idx="0">
                  <c:v>Wolfos</c:v>
                </c:pt>
              </c:strCache>
            </c:strRef>
          </c:tx>
          <c:spPr>
            <a:ln w="12700"/>
          </c:spPr>
          <c:marker>
            <c:symbol val="circle"/>
            <c:size val="3"/>
          </c:marker>
          <c:yVal>
            <c:numRef>
              <c:f>[0]!series_Wolfos</c:f>
              <c:numCache>
                <c:formatCode>General</c:formatCode>
                <c:ptCount val="155"/>
                <c:pt idx="42">
                  <c:v>21</c:v>
                </c:pt>
                <c:pt idx="43">
                  <c:v>21</c:v>
                </c:pt>
                <c:pt idx="44">
                  <c:v>33</c:v>
                </c:pt>
                <c:pt idx="45">
                  <c:v>46</c:v>
                </c:pt>
                <c:pt idx="46">
                  <c:v>43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  <c:pt idx="50">
                  <c:v>35</c:v>
                </c:pt>
                <c:pt idx="51">
                  <c:v>32</c:v>
                </c:pt>
                <c:pt idx="52">
                  <c:v>27</c:v>
                </c:pt>
                <c:pt idx="53">
                  <c:v>23</c:v>
                </c:pt>
                <c:pt idx="57">
                  <c:v>13</c:v>
                </c:pt>
                <c:pt idx="58">
                  <c:v>13</c:v>
                </c:pt>
                <c:pt idx="59">
                  <c:v>15</c:v>
                </c:pt>
                <c:pt idx="60">
                  <c:v>9</c:v>
                </c:pt>
              </c:numCache>
            </c:numRef>
          </c:yVal>
          <c:smooth val="0"/>
        </c:ser>
        <c:ser>
          <c:idx val="33"/>
          <c:order val="33"/>
          <c:tx>
            <c:strRef>
              <c:f>Data!$AK$1</c:f>
              <c:strCache>
                <c:ptCount val="1"/>
                <c:pt idx="0">
                  <c:v>L3X</c:v>
                </c:pt>
              </c:strCache>
            </c:strRef>
          </c:tx>
          <c:spPr>
            <a:ln w="12700"/>
          </c:spPr>
          <c:yVal>
            <c:numRef>
              <c:f>[0]!series_L3X</c:f>
              <c:numCache>
                <c:formatCode>General</c:formatCode>
                <c:ptCount val="155"/>
                <c:pt idx="49">
                  <c:v>22</c:v>
                </c:pt>
                <c:pt idx="50">
                  <c:v>26</c:v>
                </c:pt>
                <c:pt idx="51">
                  <c:v>33</c:v>
                </c:pt>
                <c:pt idx="52">
                  <c:v>40</c:v>
                </c:pt>
                <c:pt idx="53">
                  <c:v>65</c:v>
                </c:pt>
                <c:pt idx="54">
                  <c:v>52</c:v>
                </c:pt>
                <c:pt idx="55">
                  <c:v>50</c:v>
                </c:pt>
                <c:pt idx="56">
                  <c:v>52</c:v>
                </c:pt>
                <c:pt idx="57">
                  <c:v>60</c:v>
                </c:pt>
                <c:pt idx="58">
                  <c:v>58</c:v>
                </c:pt>
              </c:numCache>
            </c:numRef>
          </c:yVal>
          <c:smooth val="0"/>
        </c:ser>
        <c:ser>
          <c:idx val="34"/>
          <c:order val="34"/>
          <c:tx>
            <c:strRef>
              <c:f>Data!$AL$1</c:f>
              <c:strCache>
                <c:ptCount val="1"/>
                <c:pt idx="0">
                  <c:v>Mr_Lim</c:v>
                </c:pt>
              </c:strCache>
            </c:strRef>
          </c:tx>
          <c:spPr>
            <a:ln w="12700"/>
          </c:spPr>
          <c:marker>
            <c:spPr>
              <a:ln>
                <a:solidFill>
                  <a:schemeClr val="accent1">
                    <a:lumMod val="50000"/>
                  </a:schemeClr>
                </a:solidFill>
              </a:ln>
            </c:spPr>
          </c:marker>
          <c:dLbls>
            <c:dLbl>
              <c:idx val="60"/>
              <c:layout>
                <c:manualLayout>
                  <c:x val="-2.199310472855924E-2"/>
                  <c:y val="-1.03680690919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1"/>
              <c:layout>
                <c:manualLayout>
                  <c:x val="-4.1184578719895774E-2"/>
                  <c:y val="-6.864744634105449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Mr_Lim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[0]!series_Mr_Lim</c:f>
              <c:numCache>
                <c:formatCode>General</c:formatCode>
                <c:ptCount val="155"/>
                <c:pt idx="52">
                  <c:v>24</c:v>
                </c:pt>
                <c:pt idx="53">
                  <c:v>51</c:v>
                </c:pt>
                <c:pt idx="54">
                  <c:v>68</c:v>
                </c:pt>
                <c:pt idx="55">
                  <c:v>77</c:v>
                </c:pt>
                <c:pt idx="56">
                  <c:v>104</c:v>
                </c:pt>
                <c:pt idx="57">
                  <c:v>128</c:v>
                </c:pt>
                <c:pt idx="58">
                  <c:v>133</c:v>
                </c:pt>
                <c:pt idx="59">
                  <c:v>199</c:v>
                </c:pt>
                <c:pt idx="60">
                  <c:v>201</c:v>
                </c:pt>
                <c:pt idx="61">
                  <c:v>189</c:v>
                </c:pt>
                <c:pt idx="62">
                  <c:v>173</c:v>
                </c:pt>
                <c:pt idx="63">
                  <c:v>169</c:v>
                </c:pt>
                <c:pt idx="64">
                  <c:v>164</c:v>
                </c:pt>
                <c:pt idx="65">
                  <c:v>161</c:v>
                </c:pt>
                <c:pt idx="66">
                  <c:v>151</c:v>
                </c:pt>
                <c:pt idx="67">
                  <c:v>133</c:v>
                </c:pt>
                <c:pt idx="68">
                  <c:v>128</c:v>
                </c:pt>
                <c:pt idx="69">
                  <c:v>127</c:v>
                </c:pt>
                <c:pt idx="70">
                  <c:v>120</c:v>
                </c:pt>
                <c:pt idx="71">
                  <c:v>117</c:v>
                </c:pt>
                <c:pt idx="72">
                  <c:v>117</c:v>
                </c:pt>
                <c:pt idx="73">
                  <c:v>117</c:v>
                </c:pt>
                <c:pt idx="74">
                  <c:v>117</c:v>
                </c:pt>
                <c:pt idx="75">
                  <c:v>117</c:v>
                </c:pt>
                <c:pt idx="76">
                  <c:v>117</c:v>
                </c:pt>
                <c:pt idx="77">
                  <c:v>116</c:v>
                </c:pt>
                <c:pt idx="78">
                  <c:v>115</c:v>
                </c:pt>
                <c:pt idx="79">
                  <c:v>114</c:v>
                </c:pt>
                <c:pt idx="80">
                  <c:v>114</c:v>
                </c:pt>
                <c:pt idx="81">
                  <c:v>114</c:v>
                </c:pt>
                <c:pt idx="82">
                  <c:v>113</c:v>
                </c:pt>
                <c:pt idx="83">
                  <c:v>113</c:v>
                </c:pt>
                <c:pt idx="84">
                  <c:v>111</c:v>
                </c:pt>
                <c:pt idx="85">
                  <c:v>110</c:v>
                </c:pt>
                <c:pt idx="86">
                  <c:v>110</c:v>
                </c:pt>
                <c:pt idx="87">
                  <c:v>110</c:v>
                </c:pt>
                <c:pt idx="88">
                  <c:v>108</c:v>
                </c:pt>
                <c:pt idx="89">
                  <c:v>108</c:v>
                </c:pt>
                <c:pt idx="90">
                  <c:v>107</c:v>
                </c:pt>
                <c:pt idx="91">
                  <c:v>107</c:v>
                </c:pt>
                <c:pt idx="92">
                  <c:v>106</c:v>
                </c:pt>
                <c:pt idx="93">
                  <c:v>103</c:v>
                </c:pt>
                <c:pt idx="94">
                  <c:v>103</c:v>
                </c:pt>
                <c:pt idx="95">
                  <c:v>102</c:v>
                </c:pt>
                <c:pt idx="96">
                  <c:v>100</c:v>
                </c:pt>
                <c:pt idx="97">
                  <c:v>91</c:v>
                </c:pt>
                <c:pt idx="98">
                  <c:v>89</c:v>
                </c:pt>
                <c:pt idx="99">
                  <c:v>87</c:v>
                </c:pt>
                <c:pt idx="100">
                  <c:v>86</c:v>
                </c:pt>
                <c:pt idx="101">
                  <c:v>85</c:v>
                </c:pt>
                <c:pt idx="102">
                  <c:v>83</c:v>
                </c:pt>
                <c:pt idx="103">
                  <c:v>83</c:v>
                </c:pt>
                <c:pt idx="104">
                  <c:v>81</c:v>
                </c:pt>
                <c:pt idx="105">
                  <c:v>81</c:v>
                </c:pt>
                <c:pt idx="106">
                  <c:v>80</c:v>
                </c:pt>
                <c:pt idx="107">
                  <c:v>78</c:v>
                </c:pt>
                <c:pt idx="108">
                  <c:v>76</c:v>
                </c:pt>
                <c:pt idx="109">
                  <c:v>74</c:v>
                </c:pt>
                <c:pt idx="110">
                  <c:v>73</c:v>
                </c:pt>
                <c:pt idx="111">
                  <c:v>69</c:v>
                </c:pt>
                <c:pt idx="112">
                  <c:v>69</c:v>
                </c:pt>
                <c:pt idx="113">
                  <c:v>68</c:v>
                </c:pt>
                <c:pt idx="114">
                  <c:v>68</c:v>
                </c:pt>
                <c:pt idx="115">
                  <c:v>68</c:v>
                </c:pt>
                <c:pt idx="116">
                  <c:v>67</c:v>
                </c:pt>
                <c:pt idx="117">
                  <c:v>66</c:v>
                </c:pt>
                <c:pt idx="118">
                  <c:v>65</c:v>
                </c:pt>
                <c:pt idx="119">
                  <c:v>64</c:v>
                </c:pt>
                <c:pt idx="120">
                  <c:v>64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61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58</c:v>
                </c:pt>
                <c:pt idx="137">
                  <c:v>56</c:v>
                </c:pt>
                <c:pt idx="138">
                  <c:v>55</c:v>
                </c:pt>
                <c:pt idx="139">
                  <c:v>54</c:v>
                </c:pt>
                <c:pt idx="140">
                  <c:v>54</c:v>
                </c:pt>
                <c:pt idx="141">
                  <c:v>53</c:v>
                </c:pt>
                <c:pt idx="142">
                  <c:v>53</c:v>
                </c:pt>
                <c:pt idx="143">
                  <c:v>50</c:v>
                </c:pt>
                <c:pt idx="144">
                  <c:v>49</c:v>
                </c:pt>
                <c:pt idx="145">
                  <c:v>48</c:v>
                </c:pt>
                <c:pt idx="146">
                  <c:v>48</c:v>
                </c:pt>
                <c:pt idx="147">
                  <c:v>47</c:v>
                </c:pt>
                <c:pt idx="148">
                  <c:v>47</c:v>
                </c:pt>
                <c:pt idx="149">
                  <c:v>45</c:v>
                </c:pt>
                <c:pt idx="150">
                  <c:v>40</c:v>
                </c:pt>
                <c:pt idx="151">
                  <c:v>37</c:v>
                </c:pt>
                <c:pt idx="152">
                  <c:v>34</c:v>
                </c:pt>
                <c:pt idx="153">
                  <c:v>29</c:v>
                </c:pt>
                <c:pt idx="154">
                  <c:v>29</c:v>
                </c:pt>
              </c:numCache>
            </c:numRef>
          </c:yVal>
          <c:smooth val="0"/>
        </c:ser>
        <c:ser>
          <c:idx val="35"/>
          <c:order val="35"/>
          <c:tx>
            <c:strRef>
              <c:f>Data!$AM$1</c:f>
              <c:strCache>
                <c:ptCount val="1"/>
                <c:pt idx="0">
                  <c:v>cyberjuda</c:v>
                </c:pt>
              </c:strCache>
            </c:strRef>
          </c:tx>
          <c:spPr>
            <a:ln w="12700"/>
          </c:spPr>
          <c:yVal>
            <c:numRef>
              <c:f>[0]!series_cyberjuda</c:f>
              <c:numCache>
                <c:formatCode>General</c:formatCode>
                <c:ptCount val="155"/>
                <c:pt idx="52">
                  <c:v>22</c:v>
                </c:pt>
                <c:pt idx="59">
                  <c:v>9</c:v>
                </c:pt>
              </c:numCache>
            </c:numRef>
          </c:yVal>
          <c:smooth val="0"/>
        </c:ser>
        <c:ser>
          <c:idx val="36"/>
          <c:order val="36"/>
          <c:tx>
            <c:strRef>
              <c:f>Data!$AN$1</c:f>
              <c:strCache>
                <c:ptCount val="1"/>
                <c:pt idx="0">
                  <c:v>crappitrash</c:v>
                </c:pt>
              </c:strCache>
            </c:strRef>
          </c:tx>
          <c:spPr>
            <a:ln w="12700"/>
          </c:spPr>
          <c:yVal>
            <c:numRef>
              <c:f>[0]!series_crappitrash</c:f>
              <c:numCache>
                <c:formatCode>General</c:formatCode>
                <c:ptCount val="155"/>
                <c:pt idx="53">
                  <c:v>60</c:v>
                </c:pt>
                <c:pt idx="54">
                  <c:v>76</c:v>
                </c:pt>
                <c:pt idx="55">
                  <c:v>76</c:v>
                </c:pt>
                <c:pt idx="56">
                  <c:v>77</c:v>
                </c:pt>
              </c:numCache>
            </c:numRef>
          </c:yVal>
          <c:smooth val="0"/>
        </c:ser>
        <c:ser>
          <c:idx val="37"/>
          <c:order val="37"/>
          <c:tx>
            <c:strRef>
              <c:f>Data!$AO$1</c:f>
              <c:strCache>
                <c:ptCount val="1"/>
                <c:pt idx="0">
                  <c:v>Bonzai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[0]!series_Bonzai</c:f>
              <c:numCache>
                <c:formatCode>General</c:formatCode>
                <c:ptCount val="155"/>
                <c:pt idx="53">
                  <c:v>22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22</c:v>
                </c:pt>
                <c:pt idx="58">
                  <c:v>17</c:v>
                </c:pt>
                <c:pt idx="59">
                  <c:v>19</c:v>
                </c:pt>
                <c:pt idx="60">
                  <c:v>18</c:v>
                </c:pt>
                <c:pt idx="61">
                  <c:v>18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14</c:v>
                </c:pt>
                <c:pt idx="66">
                  <c:v>13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</c:numCache>
            </c:numRef>
          </c:yVal>
          <c:smooth val="0"/>
        </c:ser>
        <c:ser>
          <c:idx val="38"/>
          <c:order val="38"/>
          <c:tx>
            <c:strRef>
              <c:f>Data!$AP$1</c:f>
              <c:strCache>
                <c:ptCount val="1"/>
                <c:pt idx="0">
                  <c:v>xaelar</c:v>
                </c:pt>
              </c:strCache>
            </c:strRef>
          </c:tx>
          <c:spPr>
            <a:ln w="12700"/>
          </c:spPr>
          <c:marker>
            <c:symbol val="triangle"/>
            <c:size val="2"/>
            <c:spPr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Lbls>
            <c:dLbl>
              <c:idx val="66"/>
              <c:layout>
                <c:manualLayout>
                  <c:x val="2.3358915968742504E-2"/>
                  <c:y val="-0.122965421665877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xaelar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0"/>
              <c:layout>
                <c:manualLayout>
                  <c:x val="-2.1993129528168395E-2"/>
                  <c:y val="-1.90476190476190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yVal>
            <c:numRef>
              <c:f>[0]!series_xaelar</c:f>
              <c:numCache>
                <c:formatCode>General</c:formatCode>
                <c:ptCount val="155"/>
                <c:pt idx="54">
                  <c:v>53</c:v>
                </c:pt>
                <c:pt idx="55">
                  <c:v>59</c:v>
                </c:pt>
                <c:pt idx="56">
                  <c:v>77</c:v>
                </c:pt>
                <c:pt idx="57">
                  <c:v>89</c:v>
                </c:pt>
                <c:pt idx="58">
                  <c:v>100</c:v>
                </c:pt>
                <c:pt idx="59">
                  <c:v>137</c:v>
                </c:pt>
                <c:pt idx="60">
                  <c:v>160</c:v>
                </c:pt>
                <c:pt idx="61">
                  <c:v>195</c:v>
                </c:pt>
                <c:pt idx="62">
                  <c:v>197</c:v>
                </c:pt>
                <c:pt idx="63">
                  <c:v>196</c:v>
                </c:pt>
                <c:pt idx="64">
                  <c:v>200</c:v>
                </c:pt>
                <c:pt idx="65">
                  <c:v>196</c:v>
                </c:pt>
                <c:pt idx="66">
                  <c:v>233</c:v>
                </c:pt>
                <c:pt idx="67">
                  <c:v>264</c:v>
                </c:pt>
                <c:pt idx="68">
                  <c:v>267</c:v>
                </c:pt>
                <c:pt idx="69">
                  <c:v>265</c:v>
                </c:pt>
                <c:pt idx="70">
                  <c:v>272</c:v>
                </c:pt>
                <c:pt idx="71">
                  <c:v>265</c:v>
                </c:pt>
                <c:pt idx="72">
                  <c:v>261</c:v>
                </c:pt>
                <c:pt idx="73">
                  <c:v>260</c:v>
                </c:pt>
                <c:pt idx="74">
                  <c:v>262</c:v>
                </c:pt>
                <c:pt idx="75">
                  <c:v>260</c:v>
                </c:pt>
                <c:pt idx="76">
                  <c:v>259</c:v>
                </c:pt>
                <c:pt idx="77">
                  <c:v>259</c:v>
                </c:pt>
                <c:pt idx="78">
                  <c:v>252</c:v>
                </c:pt>
                <c:pt idx="79">
                  <c:v>253</c:v>
                </c:pt>
                <c:pt idx="80">
                  <c:v>249</c:v>
                </c:pt>
                <c:pt idx="81">
                  <c:v>248</c:v>
                </c:pt>
                <c:pt idx="82">
                  <c:v>246</c:v>
                </c:pt>
                <c:pt idx="83">
                  <c:v>246</c:v>
                </c:pt>
                <c:pt idx="84">
                  <c:v>243</c:v>
                </c:pt>
                <c:pt idx="85">
                  <c:v>237</c:v>
                </c:pt>
                <c:pt idx="86">
                  <c:v>232</c:v>
                </c:pt>
                <c:pt idx="87">
                  <c:v>233</c:v>
                </c:pt>
                <c:pt idx="88">
                  <c:v>232</c:v>
                </c:pt>
                <c:pt idx="89">
                  <c:v>231</c:v>
                </c:pt>
                <c:pt idx="90">
                  <c:v>228</c:v>
                </c:pt>
                <c:pt idx="91">
                  <c:v>226</c:v>
                </c:pt>
                <c:pt idx="92">
                  <c:v>230</c:v>
                </c:pt>
                <c:pt idx="93">
                  <c:v>226</c:v>
                </c:pt>
                <c:pt idx="94">
                  <c:v>226</c:v>
                </c:pt>
                <c:pt idx="95">
                  <c:v>225</c:v>
                </c:pt>
                <c:pt idx="96">
                  <c:v>229</c:v>
                </c:pt>
                <c:pt idx="97">
                  <c:v>223</c:v>
                </c:pt>
                <c:pt idx="98">
                  <c:v>220</c:v>
                </c:pt>
                <c:pt idx="99">
                  <c:v>219</c:v>
                </c:pt>
                <c:pt idx="100">
                  <c:v>218</c:v>
                </c:pt>
                <c:pt idx="101">
                  <c:v>219</c:v>
                </c:pt>
                <c:pt idx="102">
                  <c:v>217</c:v>
                </c:pt>
                <c:pt idx="103">
                  <c:v>214</c:v>
                </c:pt>
                <c:pt idx="104">
                  <c:v>216</c:v>
                </c:pt>
                <c:pt idx="105">
                  <c:v>216</c:v>
                </c:pt>
                <c:pt idx="106">
                  <c:v>216</c:v>
                </c:pt>
                <c:pt idx="107">
                  <c:v>214</c:v>
                </c:pt>
                <c:pt idx="108">
                  <c:v>213</c:v>
                </c:pt>
                <c:pt idx="109">
                  <c:v>213</c:v>
                </c:pt>
                <c:pt idx="110">
                  <c:v>210</c:v>
                </c:pt>
                <c:pt idx="111">
                  <c:v>213</c:v>
                </c:pt>
                <c:pt idx="112">
                  <c:v>213</c:v>
                </c:pt>
                <c:pt idx="113">
                  <c:v>216</c:v>
                </c:pt>
                <c:pt idx="114">
                  <c:v>218</c:v>
                </c:pt>
                <c:pt idx="115">
                  <c:v>218</c:v>
                </c:pt>
                <c:pt idx="116">
                  <c:v>218</c:v>
                </c:pt>
                <c:pt idx="117">
                  <c:v>219</c:v>
                </c:pt>
                <c:pt idx="118">
                  <c:v>220</c:v>
                </c:pt>
                <c:pt idx="119">
                  <c:v>222</c:v>
                </c:pt>
                <c:pt idx="120">
                  <c:v>214</c:v>
                </c:pt>
                <c:pt idx="121">
                  <c:v>214</c:v>
                </c:pt>
                <c:pt idx="122">
                  <c:v>213</c:v>
                </c:pt>
                <c:pt idx="123">
                  <c:v>204</c:v>
                </c:pt>
                <c:pt idx="124">
                  <c:v>196</c:v>
                </c:pt>
                <c:pt idx="125">
                  <c:v>193</c:v>
                </c:pt>
                <c:pt idx="126">
                  <c:v>181</c:v>
                </c:pt>
                <c:pt idx="127">
                  <c:v>170</c:v>
                </c:pt>
                <c:pt idx="128">
                  <c:v>167</c:v>
                </c:pt>
                <c:pt idx="129">
                  <c:v>166</c:v>
                </c:pt>
                <c:pt idx="130">
                  <c:v>164</c:v>
                </c:pt>
                <c:pt idx="131">
                  <c:v>163</c:v>
                </c:pt>
                <c:pt idx="132">
                  <c:v>161</c:v>
                </c:pt>
                <c:pt idx="133">
                  <c:v>161</c:v>
                </c:pt>
                <c:pt idx="134">
                  <c:v>161</c:v>
                </c:pt>
                <c:pt idx="135">
                  <c:v>165</c:v>
                </c:pt>
                <c:pt idx="136">
                  <c:v>169</c:v>
                </c:pt>
                <c:pt idx="137">
                  <c:v>176</c:v>
                </c:pt>
                <c:pt idx="138">
                  <c:v>178</c:v>
                </c:pt>
                <c:pt idx="139">
                  <c:v>179</c:v>
                </c:pt>
                <c:pt idx="140">
                  <c:v>184</c:v>
                </c:pt>
                <c:pt idx="141">
                  <c:v>184</c:v>
                </c:pt>
                <c:pt idx="142">
                  <c:v>185</c:v>
                </c:pt>
                <c:pt idx="143">
                  <c:v>182</c:v>
                </c:pt>
                <c:pt idx="144">
                  <c:v>181</c:v>
                </c:pt>
                <c:pt idx="145">
                  <c:v>179</c:v>
                </c:pt>
                <c:pt idx="146">
                  <c:v>173</c:v>
                </c:pt>
                <c:pt idx="147">
                  <c:v>173</c:v>
                </c:pt>
                <c:pt idx="148">
                  <c:v>172</c:v>
                </c:pt>
                <c:pt idx="149">
                  <c:v>171</c:v>
                </c:pt>
                <c:pt idx="150">
                  <c:v>173</c:v>
                </c:pt>
                <c:pt idx="151">
                  <c:v>169</c:v>
                </c:pt>
                <c:pt idx="152">
                  <c:v>163</c:v>
                </c:pt>
                <c:pt idx="153">
                  <c:v>156</c:v>
                </c:pt>
                <c:pt idx="154">
                  <c:v>150</c:v>
                </c:pt>
              </c:numCache>
            </c:numRef>
          </c:yVal>
          <c:smooth val="0"/>
        </c:ser>
        <c:ser>
          <c:idx val="39"/>
          <c:order val="39"/>
          <c:tx>
            <c:strRef>
              <c:f>Data!$AQ$1</c:f>
              <c:strCache>
                <c:ptCount val="1"/>
                <c:pt idx="0">
                  <c:v>zapkt</c:v>
                </c:pt>
              </c:strCache>
            </c:strRef>
          </c:tx>
          <c:spPr>
            <a:ln w="12700"/>
          </c:spPr>
          <c:yVal>
            <c:numRef>
              <c:f>[0]!series_zapkt</c:f>
              <c:numCache>
                <c:formatCode>General</c:formatCode>
                <c:ptCount val="155"/>
                <c:pt idx="57">
                  <c:v>14</c:v>
                </c:pt>
              </c:numCache>
            </c:numRef>
          </c:yVal>
          <c:smooth val="0"/>
        </c:ser>
        <c:ser>
          <c:idx val="40"/>
          <c:order val="40"/>
          <c:tx>
            <c:strRef>
              <c:f>Data!$AR$1</c:f>
              <c:strCache>
                <c:ptCount val="1"/>
                <c:pt idx="0">
                  <c:v>Ben_Schultz_11</c:v>
                </c:pt>
              </c:strCache>
            </c:strRef>
          </c:tx>
          <c:spPr>
            <a:ln w="12700"/>
          </c:spPr>
          <c:yVal>
            <c:numRef>
              <c:f>[0]!series_Ben_Schultz_11</c:f>
              <c:numCache>
                <c:formatCode>General</c:formatCode>
                <c:ptCount val="155"/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13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14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15</c:v>
                </c:pt>
                <c:pt idx="113">
                  <c:v>15</c:v>
                </c:pt>
                <c:pt idx="114">
                  <c:v>16</c:v>
                </c:pt>
                <c:pt idx="115">
                  <c:v>16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19</c:v>
                </c:pt>
                <c:pt idx="142">
                  <c:v>19</c:v>
                </c:pt>
                <c:pt idx="143">
                  <c:v>19</c:v>
                </c:pt>
                <c:pt idx="144">
                  <c:v>20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21</c:v>
                </c:pt>
                <c:pt idx="149">
                  <c:v>22</c:v>
                </c:pt>
                <c:pt idx="150">
                  <c:v>22</c:v>
                </c:pt>
                <c:pt idx="151">
                  <c:v>23</c:v>
                </c:pt>
                <c:pt idx="152">
                  <c:v>25</c:v>
                </c:pt>
                <c:pt idx="153">
                  <c:v>25</c:v>
                </c:pt>
                <c:pt idx="154">
                  <c:v>31</c:v>
                </c:pt>
              </c:numCache>
            </c:numRef>
          </c:yVal>
          <c:smooth val="0"/>
        </c:ser>
        <c:ser>
          <c:idx val="41"/>
          <c:order val="41"/>
          <c:tx>
            <c:strRef>
              <c:f>Data!$AS$1</c:f>
              <c:strCache>
                <c:ptCount val="1"/>
                <c:pt idx="0">
                  <c:v>Analu</c:v>
                </c:pt>
              </c:strCache>
            </c:strRef>
          </c:tx>
          <c:spPr>
            <a:ln w="12700"/>
          </c:spPr>
          <c:marker>
            <c:symbol val="circle"/>
            <c:size val="2"/>
          </c:marker>
          <c:yVal>
            <c:numRef>
              <c:f>[0]!series_Analu</c:f>
              <c:numCache>
                <c:formatCode>General</c:formatCode>
                <c:ptCount val="155"/>
                <c:pt idx="57">
                  <c:v>13</c:v>
                </c:pt>
                <c:pt idx="59">
                  <c:v>10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8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2"/>
          <c:order val="42"/>
          <c:tx>
            <c:strRef>
              <c:f>Data!$AT$1</c:f>
              <c:strCache>
                <c:ptCount val="1"/>
                <c:pt idx="0">
                  <c:v>lookatthis</c:v>
                </c:pt>
              </c:strCache>
            </c:strRef>
          </c:tx>
          <c:spPr>
            <a:ln w="12700"/>
          </c:spPr>
          <c:yVal>
            <c:numRef>
              <c:f>[0]!series_lookatthis</c:f>
              <c:numCache>
                <c:formatCode>General</c:formatCode>
                <c:ptCount val="155"/>
                <c:pt idx="60">
                  <c:v>41</c:v>
                </c:pt>
                <c:pt idx="61">
                  <c:v>39</c:v>
                </c:pt>
                <c:pt idx="62">
                  <c:v>87</c:v>
                </c:pt>
                <c:pt idx="63">
                  <c:v>93</c:v>
                </c:pt>
                <c:pt idx="64">
                  <c:v>95</c:v>
                </c:pt>
                <c:pt idx="65">
                  <c:v>91</c:v>
                </c:pt>
                <c:pt idx="66">
                  <c:v>77</c:v>
                </c:pt>
                <c:pt idx="67">
                  <c:v>63</c:v>
                </c:pt>
                <c:pt idx="68">
                  <c:v>61</c:v>
                </c:pt>
                <c:pt idx="69">
                  <c:v>61</c:v>
                </c:pt>
                <c:pt idx="70">
                  <c:v>58</c:v>
                </c:pt>
                <c:pt idx="71">
                  <c:v>52</c:v>
                </c:pt>
                <c:pt idx="72">
                  <c:v>50</c:v>
                </c:pt>
                <c:pt idx="73">
                  <c:v>48</c:v>
                </c:pt>
                <c:pt idx="74">
                  <c:v>47</c:v>
                </c:pt>
                <c:pt idx="75">
                  <c:v>47</c:v>
                </c:pt>
                <c:pt idx="76">
                  <c:v>47</c:v>
                </c:pt>
                <c:pt idx="77">
                  <c:v>47</c:v>
                </c:pt>
                <c:pt idx="78">
                  <c:v>45</c:v>
                </c:pt>
                <c:pt idx="79">
                  <c:v>48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48</c:v>
                </c:pt>
                <c:pt idx="87">
                  <c:v>47</c:v>
                </c:pt>
                <c:pt idx="88">
                  <c:v>46</c:v>
                </c:pt>
                <c:pt idx="89">
                  <c:v>46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40</c:v>
                </c:pt>
                <c:pt idx="97">
                  <c:v>35</c:v>
                </c:pt>
                <c:pt idx="98">
                  <c:v>35</c:v>
                </c:pt>
                <c:pt idx="99">
                  <c:v>34</c:v>
                </c:pt>
                <c:pt idx="100">
                  <c:v>33</c:v>
                </c:pt>
                <c:pt idx="101">
                  <c:v>30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28</c:v>
                </c:pt>
                <c:pt idx="110">
                  <c:v>27</c:v>
                </c:pt>
                <c:pt idx="111">
                  <c:v>26</c:v>
                </c:pt>
                <c:pt idx="112">
                  <c:v>26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21</c:v>
                </c:pt>
                <c:pt idx="119">
                  <c:v>21</c:v>
                </c:pt>
                <c:pt idx="120">
                  <c:v>20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13</c:v>
                </c:pt>
                <c:pt idx="150">
                  <c:v>13</c:v>
                </c:pt>
                <c:pt idx="151">
                  <c:v>11</c:v>
                </c:pt>
                <c:pt idx="152">
                  <c:v>9</c:v>
                </c:pt>
              </c:numCache>
            </c:numRef>
          </c:yVal>
          <c:smooth val="0"/>
        </c:ser>
        <c:ser>
          <c:idx val="43"/>
          <c:order val="43"/>
          <c:tx>
            <c:strRef>
              <c:f>Data!$AU$1</c:f>
              <c:strCache>
                <c:ptCount val="1"/>
                <c:pt idx="0">
                  <c:v>Sp33dY</c:v>
                </c:pt>
              </c:strCache>
            </c:strRef>
          </c:tx>
          <c:spPr>
            <a:ln w="12700"/>
          </c:spPr>
          <c:yVal>
            <c:numRef>
              <c:f>[0]!series_Sp33dY</c:f>
              <c:numCache>
                <c:formatCode>General</c:formatCode>
                <c:ptCount val="155"/>
                <c:pt idx="61">
                  <c:v>8</c:v>
                </c:pt>
              </c:numCache>
            </c:numRef>
          </c:yVal>
          <c:smooth val="0"/>
        </c:ser>
        <c:ser>
          <c:idx val="44"/>
          <c:order val="44"/>
          <c:tx>
            <c:strRef>
              <c:f>Data!$AV$1</c:f>
              <c:strCache>
                <c:ptCount val="1"/>
                <c:pt idx="0">
                  <c:v>eru_bahagon</c:v>
                </c:pt>
              </c:strCache>
            </c:strRef>
          </c:tx>
          <c:spPr>
            <a:ln w="12700"/>
          </c:spPr>
          <c:yVal>
            <c:numRef>
              <c:f>[0]!series_eru_bahagon</c:f>
              <c:numCache>
                <c:formatCode>General</c:formatCode>
                <c:ptCount val="155"/>
                <c:pt idx="64">
                  <c:v>14</c:v>
                </c:pt>
                <c:pt idx="65">
                  <c:v>23</c:v>
                </c:pt>
                <c:pt idx="66">
                  <c:v>32</c:v>
                </c:pt>
                <c:pt idx="67">
                  <c:v>38</c:v>
                </c:pt>
                <c:pt idx="68">
                  <c:v>39</c:v>
                </c:pt>
                <c:pt idx="69">
                  <c:v>39</c:v>
                </c:pt>
                <c:pt idx="70">
                  <c:v>36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32</c:v>
                </c:pt>
                <c:pt idx="78">
                  <c:v>31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29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20</c:v>
                </c:pt>
                <c:pt idx="95">
                  <c:v>20</c:v>
                </c:pt>
                <c:pt idx="96">
                  <c:v>21</c:v>
                </c:pt>
                <c:pt idx="97">
                  <c:v>37</c:v>
                </c:pt>
                <c:pt idx="98">
                  <c:v>39</c:v>
                </c:pt>
                <c:pt idx="99">
                  <c:v>45</c:v>
                </c:pt>
                <c:pt idx="100">
                  <c:v>49</c:v>
                </c:pt>
                <c:pt idx="101">
                  <c:v>52</c:v>
                </c:pt>
                <c:pt idx="102">
                  <c:v>56</c:v>
                </c:pt>
                <c:pt idx="103">
                  <c:v>60</c:v>
                </c:pt>
                <c:pt idx="104">
                  <c:v>63</c:v>
                </c:pt>
                <c:pt idx="105">
                  <c:v>63</c:v>
                </c:pt>
                <c:pt idx="106">
                  <c:v>64</c:v>
                </c:pt>
                <c:pt idx="107">
                  <c:v>68</c:v>
                </c:pt>
                <c:pt idx="108">
                  <c:v>75</c:v>
                </c:pt>
                <c:pt idx="109">
                  <c:v>77</c:v>
                </c:pt>
                <c:pt idx="110">
                  <c:v>78</c:v>
                </c:pt>
                <c:pt idx="111">
                  <c:v>82</c:v>
                </c:pt>
                <c:pt idx="112">
                  <c:v>81</c:v>
                </c:pt>
                <c:pt idx="113">
                  <c:v>81</c:v>
                </c:pt>
                <c:pt idx="114">
                  <c:v>80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73</c:v>
                </c:pt>
                <c:pt idx="128">
                  <c:v>73</c:v>
                </c:pt>
                <c:pt idx="129">
                  <c:v>73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73</c:v>
                </c:pt>
                <c:pt idx="135">
                  <c:v>71</c:v>
                </c:pt>
                <c:pt idx="136">
                  <c:v>71</c:v>
                </c:pt>
                <c:pt idx="137">
                  <c:v>69</c:v>
                </c:pt>
                <c:pt idx="138">
                  <c:v>69</c:v>
                </c:pt>
                <c:pt idx="139">
                  <c:v>69</c:v>
                </c:pt>
                <c:pt idx="140">
                  <c:v>68</c:v>
                </c:pt>
                <c:pt idx="141">
                  <c:v>68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66</c:v>
                </c:pt>
                <c:pt idx="146">
                  <c:v>66</c:v>
                </c:pt>
                <c:pt idx="147">
                  <c:v>64</c:v>
                </c:pt>
                <c:pt idx="148">
                  <c:v>63</c:v>
                </c:pt>
                <c:pt idx="149">
                  <c:v>62</c:v>
                </c:pt>
                <c:pt idx="150">
                  <c:v>60</c:v>
                </c:pt>
                <c:pt idx="151">
                  <c:v>58</c:v>
                </c:pt>
                <c:pt idx="152">
                  <c:v>53</c:v>
                </c:pt>
                <c:pt idx="153">
                  <c:v>51</c:v>
                </c:pt>
                <c:pt idx="154">
                  <c:v>44</c:v>
                </c:pt>
              </c:numCache>
            </c:numRef>
          </c:yVal>
          <c:smooth val="0"/>
        </c:ser>
        <c:ser>
          <c:idx val="45"/>
          <c:order val="45"/>
          <c:tx>
            <c:strRef>
              <c:f>Data!$AW$1</c:f>
              <c:strCache>
                <c:ptCount val="1"/>
                <c:pt idx="0">
                  <c:v>macrohenry</c:v>
                </c:pt>
              </c:strCache>
            </c:strRef>
          </c:tx>
          <c:spPr>
            <a:ln w="12700"/>
          </c:spPr>
          <c:yVal>
            <c:numRef>
              <c:f>[0]!series_macrohenry</c:f>
              <c:numCache>
                <c:formatCode>General</c:formatCode>
                <c:ptCount val="155"/>
                <c:pt idx="68">
                  <c:v>9</c:v>
                </c:pt>
                <c:pt idx="69">
                  <c:v>10</c:v>
                </c:pt>
                <c:pt idx="70">
                  <c:v>9</c:v>
                </c:pt>
                <c:pt idx="82">
                  <c:v>9</c:v>
                </c:pt>
                <c:pt idx="83">
                  <c:v>10</c:v>
                </c:pt>
                <c:pt idx="84">
                  <c:v>12</c:v>
                </c:pt>
                <c:pt idx="85">
                  <c:v>12</c:v>
                </c:pt>
                <c:pt idx="86">
                  <c:v>13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52">
                  <c:v>9</c:v>
                </c:pt>
              </c:numCache>
            </c:numRef>
          </c:yVal>
          <c:smooth val="0"/>
        </c:ser>
        <c:ser>
          <c:idx val="46"/>
          <c:order val="46"/>
          <c:tx>
            <c:strRef>
              <c:f>Data!$AX$1</c:f>
              <c:strCache>
                <c:ptCount val="1"/>
                <c:pt idx="0">
                  <c:v>Darkshadow1416</c:v>
                </c:pt>
              </c:strCache>
            </c:strRef>
          </c:tx>
          <c:spPr>
            <a:ln w="12700"/>
          </c:spPr>
          <c:marker>
            <c:symbol val="square"/>
            <c:size val="2"/>
          </c:marker>
          <c:yVal>
            <c:numRef>
              <c:f>[0]!series_Darkshadow1416</c:f>
              <c:numCache>
                <c:formatCode>General</c:formatCode>
                <c:ptCount val="155"/>
                <c:pt idx="69">
                  <c:v>9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</c:numCache>
            </c:numRef>
          </c:yVal>
          <c:smooth val="0"/>
        </c:ser>
        <c:ser>
          <c:idx val="47"/>
          <c:order val="47"/>
          <c:tx>
            <c:strRef>
              <c:f>Data!$AY$1</c:f>
              <c:strCache>
                <c:ptCount val="1"/>
                <c:pt idx="0">
                  <c:v>vankusss</c:v>
                </c:pt>
              </c:strCache>
            </c:strRef>
          </c:tx>
          <c:spPr>
            <a:ln w="12700">
              <a:solidFill>
                <a:srgbClr val="FFFF00"/>
              </a:solidFill>
            </a:ln>
          </c:spPr>
          <c:marker>
            <c:symbol val="triangle"/>
            <c:size val="2"/>
          </c:marker>
          <c:yVal>
            <c:numRef>
              <c:f>[0]!series_vankuss</c:f>
              <c:numCache>
                <c:formatCode>General</c:formatCode>
                <c:ptCount val="155"/>
                <c:pt idx="70">
                  <c:v>11</c:v>
                </c:pt>
                <c:pt idx="71">
                  <c:v>27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40</c:v>
                </c:pt>
                <c:pt idx="76">
                  <c:v>41</c:v>
                </c:pt>
                <c:pt idx="77">
                  <c:v>43</c:v>
                </c:pt>
                <c:pt idx="78">
                  <c:v>49</c:v>
                </c:pt>
                <c:pt idx="79">
                  <c:v>51</c:v>
                </c:pt>
                <c:pt idx="80">
                  <c:v>51</c:v>
                </c:pt>
                <c:pt idx="81">
                  <c:v>51</c:v>
                </c:pt>
                <c:pt idx="82">
                  <c:v>49</c:v>
                </c:pt>
                <c:pt idx="83">
                  <c:v>48</c:v>
                </c:pt>
                <c:pt idx="84">
                  <c:v>52</c:v>
                </c:pt>
                <c:pt idx="85">
                  <c:v>59</c:v>
                </c:pt>
                <c:pt idx="86">
                  <c:v>63</c:v>
                </c:pt>
                <c:pt idx="87">
                  <c:v>67</c:v>
                </c:pt>
                <c:pt idx="88">
                  <c:v>71</c:v>
                </c:pt>
                <c:pt idx="89">
                  <c:v>74</c:v>
                </c:pt>
                <c:pt idx="90">
                  <c:v>78</c:v>
                </c:pt>
                <c:pt idx="91">
                  <c:v>79</c:v>
                </c:pt>
                <c:pt idx="92">
                  <c:v>76</c:v>
                </c:pt>
                <c:pt idx="93">
                  <c:v>84</c:v>
                </c:pt>
                <c:pt idx="94">
                  <c:v>85</c:v>
                </c:pt>
                <c:pt idx="95">
                  <c:v>90</c:v>
                </c:pt>
                <c:pt idx="96">
                  <c:v>89</c:v>
                </c:pt>
                <c:pt idx="97">
                  <c:v>95</c:v>
                </c:pt>
                <c:pt idx="98">
                  <c:v>97</c:v>
                </c:pt>
                <c:pt idx="99">
                  <c:v>97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101</c:v>
                </c:pt>
                <c:pt idx="105">
                  <c:v>102</c:v>
                </c:pt>
                <c:pt idx="106">
                  <c:v>101</c:v>
                </c:pt>
                <c:pt idx="107">
                  <c:v>105</c:v>
                </c:pt>
                <c:pt idx="108">
                  <c:v>104</c:v>
                </c:pt>
                <c:pt idx="109">
                  <c:v>105</c:v>
                </c:pt>
                <c:pt idx="110">
                  <c:v>107</c:v>
                </c:pt>
                <c:pt idx="111">
                  <c:v>105</c:v>
                </c:pt>
                <c:pt idx="112">
                  <c:v>108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110</c:v>
                </c:pt>
                <c:pt idx="117">
                  <c:v>109</c:v>
                </c:pt>
                <c:pt idx="118">
                  <c:v>109</c:v>
                </c:pt>
                <c:pt idx="119">
                  <c:v>109</c:v>
                </c:pt>
                <c:pt idx="120">
                  <c:v>111</c:v>
                </c:pt>
                <c:pt idx="121">
                  <c:v>120</c:v>
                </c:pt>
                <c:pt idx="122">
                  <c:v>121</c:v>
                </c:pt>
                <c:pt idx="123">
                  <c:v>129</c:v>
                </c:pt>
                <c:pt idx="124">
                  <c:v>139</c:v>
                </c:pt>
                <c:pt idx="125">
                  <c:v>145</c:v>
                </c:pt>
                <c:pt idx="126">
                  <c:v>160</c:v>
                </c:pt>
                <c:pt idx="127">
                  <c:v>173</c:v>
                </c:pt>
                <c:pt idx="128">
                  <c:v>174</c:v>
                </c:pt>
                <c:pt idx="129">
                  <c:v>173</c:v>
                </c:pt>
                <c:pt idx="130">
                  <c:v>174</c:v>
                </c:pt>
                <c:pt idx="131">
                  <c:v>174</c:v>
                </c:pt>
                <c:pt idx="132">
                  <c:v>174</c:v>
                </c:pt>
                <c:pt idx="133">
                  <c:v>174</c:v>
                </c:pt>
                <c:pt idx="134">
                  <c:v>172</c:v>
                </c:pt>
                <c:pt idx="135">
                  <c:v>171</c:v>
                </c:pt>
                <c:pt idx="136">
                  <c:v>168</c:v>
                </c:pt>
                <c:pt idx="137">
                  <c:v>168</c:v>
                </c:pt>
                <c:pt idx="138">
                  <c:v>167</c:v>
                </c:pt>
                <c:pt idx="139">
                  <c:v>167</c:v>
                </c:pt>
                <c:pt idx="140">
                  <c:v>165</c:v>
                </c:pt>
                <c:pt idx="141">
                  <c:v>165</c:v>
                </c:pt>
                <c:pt idx="142">
                  <c:v>165</c:v>
                </c:pt>
                <c:pt idx="143">
                  <c:v>171</c:v>
                </c:pt>
                <c:pt idx="144">
                  <c:v>172</c:v>
                </c:pt>
                <c:pt idx="145">
                  <c:v>177</c:v>
                </c:pt>
                <c:pt idx="146">
                  <c:v>184</c:v>
                </c:pt>
                <c:pt idx="147">
                  <c:v>180</c:v>
                </c:pt>
                <c:pt idx="148">
                  <c:v>182</c:v>
                </c:pt>
                <c:pt idx="149">
                  <c:v>178</c:v>
                </c:pt>
                <c:pt idx="150">
                  <c:v>174</c:v>
                </c:pt>
                <c:pt idx="151">
                  <c:v>174</c:v>
                </c:pt>
                <c:pt idx="152">
                  <c:v>172</c:v>
                </c:pt>
                <c:pt idx="153">
                  <c:v>173</c:v>
                </c:pt>
                <c:pt idx="154">
                  <c:v>172</c:v>
                </c:pt>
              </c:numCache>
            </c:numRef>
          </c:yVal>
          <c:smooth val="0"/>
        </c:ser>
        <c:ser>
          <c:idx val="48"/>
          <c:order val="48"/>
          <c:tx>
            <c:strRef>
              <c:f>Data!$AZ$1</c:f>
              <c:strCache>
                <c:ptCount val="1"/>
                <c:pt idx="0">
                  <c:v>golfkid</c:v>
                </c:pt>
              </c:strCache>
            </c:strRef>
          </c:tx>
          <c:spPr>
            <a:ln w="12700"/>
          </c:spPr>
          <c:yVal>
            <c:numRef>
              <c:f>[0]!series_golfkid</c:f>
              <c:numCache>
                <c:formatCode>General</c:formatCode>
                <c:ptCount val="155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yVal>
          <c:smooth val="0"/>
        </c:ser>
        <c:ser>
          <c:idx val="49"/>
          <c:order val="49"/>
          <c:tx>
            <c:strRef>
              <c:f>Data!$BA$1</c:f>
              <c:strCache>
                <c:ptCount val="1"/>
                <c:pt idx="0">
                  <c:v>Izzy</c:v>
                </c:pt>
              </c:strCache>
            </c:strRef>
          </c:tx>
          <c:spPr>
            <a:ln w="12700"/>
          </c:spPr>
          <c:yVal>
            <c:numRef>
              <c:f>[0]!series_Izzy</c:f>
              <c:numCache>
                <c:formatCode>General</c:formatCode>
                <c:ptCount val="155"/>
                <c:pt idx="71">
                  <c:v>11</c:v>
                </c:pt>
                <c:pt idx="72">
                  <c:v>12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17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15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14</c:v>
                </c:pt>
                <c:pt idx="105">
                  <c:v>14</c:v>
                </c:pt>
                <c:pt idx="106">
                  <c:v>16</c:v>
                </c:pt>
                <c:pt idx="107">
                  <c:v>16</c:v>
                </c:pt>
                <c:pt idx="108">
                  <c:v>13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17</c:v>
                </c:pt>
                <c:pt idx="116">
                  <c:v>17</c:v>
                </c:pt>
                <c:pt idx="117">
                  <c:v>18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19</c:v>
                </c:pt>
                <c:pt idx="125">
                  <c:v>19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18</c:v>
                </c:pt>
                <c:pt idx="133">
                  <c:v>18</c:v>
                </c:pt>
                <c:pt idx="134">
                  <c:v>17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  <c:pt idx="144">
                  <c:v>14</c:v>
                </c:pt>
                <c:pt idx="145">
                  <c:v>14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14</c:v>
                </c:pt>
                <c:pt idx="151">
                  <c:v>14</c:v>
                </c:pt>
                <c:pt idx="152">
                  <c:v>14</c:v>
                </c:pt>
                <c:pt idx="153">
                  <c:v>14</c:v>
                </c:pt>
                <c:pt idx="154">
                  <c:v>14</c:v>
                </c:pt>
              </c:numCache>
            </c:numRef>
          </c:yVal>
          <c:smooth val="0"/>
        </c:ser>
        <c:ser>
          <c:idx val="50"/>
          <c:order val="50"/>
          <c:tx>
            <c:strRef>
              <c:f>Data!$BB$1</c:f>
              <c:strCache>
                <c:ptCount val="1"/>
                <c:pt idx="0">
                  <c:v>Hendor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2"/>
          </c:marker>
          <c:yVal>
            <c:numRef>
              <c:f>[0]!series_Hendor</c:f>
              <c:numCache>
                <c:formatCode>General</c:formatCode>
                <c:ptCount val="155"/>
                <c:pt idx="88">
                  <c:v>11</c:v>
                </c:pt>
                <c:pt idx="89">
                  <c:v>11</c:v>
                </c:pt>
                <c:pt idx="90">
                  <c:v>12</c:v>
                </c:pt>
                <c:pt idx="91">
                  <c:v>13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17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13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</c:numCache>
            </c:numRef>
          </c:yVal>
          <c:smooth val="0"/>
        </c:ser>
        <c:ser>
          <c:idx val="51"/>
          <c:order val="51"/>
          <c:tx>
            <c:strRef>
              <c:f>Data!$BC$1</c:f>
              <c:strCache>
                <c:ptCount val="1"/>
                <c:pt idx="0">
                  <c:v>EddyMataGallos</c:v>
                </c:pt>
              </c:strCache>
            </c:strRef>
          </c:tx>
          <c:yVal>
            <c:numRef>
              <c:f>[0]!series_EddyMataGallos</c:f>
              <c:numCache>
                <c:formatCode>General</c:formatCode>
                <c:ptCount val="155"/>
                <c:pt idx="132">
                  <c:v>11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16</c:v>
                </c:pt>
                <c:pt idx="147">
                  <c:v>22</c:v>
                </c:pt>
                <c:pt idx="148">
                  <c:v>23</c:v>
                </c:pt>
                <c:pt idx="149">
                  <c:v>35</c:v>
                </c:pt>
                <c:pt idx="150">
                  <c:v>43</c:v>
                </c:pt>
                <c:pt idx="151">
                  <c:v>52</c:v>
                </c:pt>
                <c:pt idx="152">
                  <c:v>70</c:v>
                </c:pt>
                <c:pt idx="153">
                  <c:v>78</c:v>
                </c:pt>
                <c:pt idx="154">
                  <c:v>88</c:v>
                </c:pt>
              </c:numCache>
            </c:numRef>
          </c:yVal>
          <c:smooth val="0"/>
        </c:ser>
        <c:ser>
          <c:idx val="52"/>
          <c:order val="52"/>
          <c:tx>
            <c:strRef>
              <c:f>Data!$BD$1</c:f>
              <c:strCache>
                <c:ptCount val="1"/>
                <c:pt idx="0">
                  <c:v>swipenet</c:v>
                </c:pt>
              </c:strCache>
            </c:strRef>
          </c:tx>
          <c:yVal>
            <c:numRef>
              <c:f>[0]!series_swipenet</c:f>
              <c:numCache>
                <c:formatCode>General</c:formatCode>
                <c:ptCount val="155"/>
                <c:pt idx="153">
                  <c:v>11</c:v>
                </c:pt>
                <c:pt idx="154">
                  <c:v>12</c:v>
                </c:pt>
              </c:numCache>
            </c:numRef>
          </c:yVal>
          <c:smooth val="0"/>
        </c:ser>
        <c:ser>
          <c:idx val="53"/>
          <c:order val="53"/>
          <c:tx>
            <c:strRef>
              <c:f>Data!$BE$1</c:f>
              <c:strCache>
                <c:ptCount val="1"/>
                <c:pt idx="0">
                  <c:v>Kool-aid</c:v>
                </c:pt>
              </c:strCache>
            </c:strRef>
          </c:tx>
          <c:yVal>
            <c:numRef>
              <c:f>[0]!series_Koolaid</c:f>
              <c:numCache>
                <c:formatCode>General</c:formatCode>
                <c:ptCount val="155"/>
                <c:pt idx="154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88960"/>
        <c:axId val="88507520"/>
      </c:scatterChart>
      <c:valAx>
        <c:axId val="88488960"/>
        <c:scaling>
          <c:orientation val="minMax"/>
          <c:max val="16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Highscore Ranking #</a:t>
                </a:r>
              </a:p>
            </c:rich>
          </c:tx>
          <c:layout/>
          <c:overlay val="0"/>
        </c:title>
        <c:majorTickMark val="cross"/>
        <c:minorTickMark val="out"/>
        <c:tickLblPos val="nextTo"/>
        <c:crossAx val="88507520"/>
        <c:crosses val="autoZero"/>
        <c:crossBetween val="midCat"/>
        <c:majorUnit val="10"/>
        <c:minorUnit val="5"/>
      </c:valAx>
      <c:valAx>
        <c:axId val="8850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884889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321261732858124"/>
          <c:y val="7.2660582699129129E-3"/>
          <c:w val="0.11772421770743219"/>
          <c:h val="0.97291206245829187"/>
        </c:manualLayout>
      </c:layout>
      <c:overlay val="0"/>
      <c:txPr>
        <a:bodyPr/>
        <a:lstStyle/>
        <a:p>
          <a:pPr>
            <a:defRPr sz="950" spc="-100" baseline="0"/>
          </a:pPr>
          <a:endParaRPr lang="en-US"/>
        </a:p>
      </c:txPr>
    </c:legend>
    <c:plotVisOnly val="1"/>
    <c:dispBlanksAs val="gap"/>
    <c:showDLblsOverMax val="0"/>
  </c:chart>
  <c:spPr>
    <a:ln w="25400">
      <a:solidFill>
        <a:sysClr val="windowText" lastClr="000000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trlProps/ctrlProp1.xml><?xml version="1.0" encoding="utf-8"?>
<formControlPr xmlns="http://schemas.microsoft.com/office/spreadsheetml/2009/9/main" objectType="CheckBox" checked="Checked" fmlaLink="$C$4" lockText="1" noThreeD="1"/>
</file>

<file path=xl/ctrlProps/ctrlProp10.xml><?xml version="1.0" encoding="utf-8"?>
<formControlPr xmlns="http://schemas.microsoft.com/office/spreadsheetml/2009/9/main" objectType="CheckBox" checked="Checked" fmlaLink="$C$13" lockText="1" noThreeD="1"/>
</file>

<file path=xl/ctrlProps/ctrlProp11.xml><?xml version="1.0" encoding="utf-8"?>
<formControlPr xmlns="http://schemas.microsoft.com/office/spreadsheetml/2009/9/main" objectType="CheckBox" checked="Checked" fmlaLink="$C$14" lockText="1" noThreeD="1"/>
</file>

<file path=xl/ctrlProps/ctrlProp12.xml><?xml version="1.0" encoding="utf-8"?>
<formControlPr xmlns="http://schemas.microsoft.com/office/spreadsheetml/2009/9/main" objectType="CheckBox" checked="Checked" fmlaLink="$C$15" lockText="1" noThreeD="1"/>
</file>

<file path=xl/ctrlProps/ctrlProp13.xml><?xml version="1.0" encoding="utf-8"?>
<formControlPr xmlns="http://schemas.microsoft.com/office/spreadsheetml/2009/9/main" objectType="CheckBox" checked="Checked" fmlaLink="$C$16" lockText="1" noThreeD="1"/>
</file>

<file path=xl/ctrlProps/ctrlProp14.xml><?xml version="1.0" encoding="utf-8"?>
<formControlPr xmlns="http://schemas.microsoft.com/office/spreadsheetml/2009/9/main" objectType="CheckBox" checked="Checked" fmlaLink="$C$17" lockText="1" noThreeD="1"/>
</file>

<file path=xl/ctrlProps/ctrlProp15.xml><?xml version="1.0" encoding="utf-8"?>
<formControlPr xmlns="http://schemas.microsoft.com/office/spreadsheetml/2009/9/main" objectType="CheckBox" checked="Checked" fmlaLink="$C$18" lockText="1" noThreeD="1"/>
</file>

<file path=xl/ctrlProps/ctrlProp16.xml><?xml version="1.0" encoding="utf-8"?>
<formControlPr xmlns="http://schemas.microsoft.com/office/spreadsheetml/2009/9/main" objectType="CheckBox" checked="Checked" fmlaLink="$C$19" lockText="1" noThreeD="1"/>
</file>

<file path=xl/ctrlProps/ctrlProp17.xml><?xml version="1.0" encoding="utf-8"?>
<formControlPr xmlns="http://schemas.microsoft.com/office/spreadsheetml/2009/9/main" objectType="CheckBox" checked="Checked" fmlaLink="$C$20" lockText="1" noThreeD="1"/>
</file>

<file path=xl/ctrlProps/ctrlProp18.xml><?xml version="1.0" encoding="utf-8"?>
<formControlPr xmlns="http://schemas.microsoft.com/office/spreadsheetml/2009/9/main" objectType="CheckBox" checked="Checked" fmlaLink="$C$21" lockText="1" noThreeD="1"/>
</file>

<file path=xl/ctrlProps/ctrlProp19.xml><?xml version="1.0" encoding="utf-8"?>
<formControlPr xmlns="http://schemas.microsoft.com/office/spreadsheetml/2009/9/main" objectType="CheckBox" checked="Checked" fmlaLink="$C$22" lockText="1" noThreeD="1"/>
</file>

<file path=xl/ctrlProps/ctrlProp2.xml><?xml version="1.0" encoding="utf-8"?>
<formControlPr xmlns="http://schemas.microsoft.com/office/spreadsheetml/2009/9/main" objectType="CheckBox" checked="Checked" fmlaLink="$C$5" lockText="1" noThreeD="1"/>
</file>

<file path=xl/ctrlProps/ctrlProp20.xml><?xml version="1.0" encoding="utf-8"?>
<formControlPr xmlns="http://schemas.microsoft.com/office/spreadsheetml/2009/9/main" objectType="CheckBox" checked="Checked" fmlaLink="$C$23" lockText="1" noThreeD="1"/>
</file>

<file path=xl/ctrlProps/ctrlProp21.xml><?xml version="1.0" encoding="utf-8"?>
<formControlPr xmlns="http://schemas.microsoft.com/office/spreadsheetml/2009/9/main" objectType="CheckBox" checked="Checked" fmlaLink="$C$24" lockText="1" noThreeD="1"/>
</file>

<file path=xl/ctrlProps/ctrlProp22.xml><?xml version="1.0" encoding="utf-8"?>
<formControlPr xmlns="http://schemas.microsoft.com/office/spreadsheetml/2009/9/main" objectType="CheckBox" checked="Checked" fmlaLink="$C$25" lockText="1" noThreeD="1"/>
</file>

<file path=xl/ctrlProps/ctrlProp23.xml><?xml version="1.0" encoding="utf-8"?>
<formControlPr xmlns="http://schemas.microsoft.com/office/spreadsheetml/2009/9/main" objectType="CheckBox" checked="Checked" fmlaLink="$C$26" lockText="1" noThreeD="1"/>
</file>

<file path=xl/ctrlProps/ctrlProp24.xml><?xml version="1.0" encoding="utf-8"?>
<formControlPr xmlns="http://schemas.microsoft.com/office/spreadsheetml/2009/9/main" objectType="CheckBox" checked="Checked" fmlaLink="$C$27" lockText="1" noThreeD="1"/>
</file>

<file path=xl/ctrlProps/ctrlProp25.xml><?xml version="1.0" encoding="utf-8"?>
<formControlPr xmlns="http://schemas.microsoft.com/office/spreadsheetml/2009/9/main" objectType="CheckBox" checked="Checked" fmlaLink="$C$28" lockText="1" noThreeD="1"/>
</file>

<file path=xl/ctrlProps/ctrlProp26.xml><?xml version="1.0" encoding="utf-8"?>
<formControlPr xmlns="http://schemas.microsoft.com/office/spreadsheetml/2009/9/main" objectType="CheckBox" checked="Checked" fmlaLink="$C$29" lockText="1" noThreeD="1"/>
</file>

<file path=xl/ctrlProps/ctrlProp27.xml><?xml version="1.0" encoding="utf-8"?>
<formControlPr xmlns="http://schemas.microsoft.com/office/spreadsheetml/2009/9/main" objectType="CheckBox" checked="Checked" fmlaLink="$C$30" lockText="1" noThreeD="1"/>
</file>

<file path=xl/ctrlProps/ctrlProp28.xml><?xml version="1.0" encoding="utf-8"?>
<formControlPr xmlns="http://schemas.microsoft.com/office/spreadsheetml/2009/9/main" objectType="CheckBox" checked="Checked" fmlaLink="$C$31" lockText="1" noThreeD="1"/>
</file>

<file path=xl/ctrlProps/ctrlProp29.xml><?xml version="1.0" encoding="utf-8"?>
<formControlPr xmlns="http://schemas.microsoft.com/office/spreadsheetml/2009/9/main" objectType="CheckBox" checked="Checked" fmlaLink="$C$32" lockText="1" noThreeD="1"/>
</file>

<file path=xl/ctrlProps/ctrlProp3.xml><?xml version="1.0" encoding="utf-8"?>
<formControlPr xmlns="http://schemas.microsoft.com/office/spreadsheetml/2009/9/main" objectType="CheckBox" checked="Checked" fmlaLink="$C$6" lockText="1" noThreeD="1"/>
</file>

<file path=xl/ctrlProps/ctrlProp30.xml><?xml version="1.0" encoding="utf-8"?>
<formControlPr xmlns="http://schemas.microsoft.com/office/spreadsheetml/2009/9/main" objectType="CheckBox" checked="Checked" fmlaLink="$C$33" lockText="1" noThreeD="1"/>
</file>

<file path=xl/ctrlProps/ctrlProp31.xml><?xml version="1.0" encoding="utf-8"?>
<formControlPr xmlns="http://schemas.microsoft.com/office/spreadsheetml/2009/9/main" objectType="CheckBox" checked="Checked" fmlaLink="$C$34" lockText="1" noThreeD="1"/>
</file>

<file path=xl/ctrlProps/ctrlProp32.xml><?xml version="1.0" encoding="utf-8"?>
<formControlPr xmlns="http://schemas.microsoft.com/office/spreadsheetml/2009/9/main" objectType="CheckBox" checked="Checked" fmlaLink="$C$35" lockText="1" noThreeD="1"/>
</file>

<file path=xl/ctrlProps/ctrlProp33.xml><?xml version="1.0" encoding="utf-8"?>
<formControlPr xmlns="http://schemas.microsoft.com/office/spreadsheetml/2009/9/main" objectType="CheckBox" fmlaLink="#REF!" lockText="1" noThreeD="1"/>
</file>

<file path=xl/ctrlProps/ctrlProp34.xml><?xml version="1.0" encoding="utf-8"?>
<formControlPr xmlns="http://schemas.microsoft.com/office/spreadsheetml/2009/9/main" objectType="CheckBox" checked="Checked" fmlaLink="$C$36" lockText="1" noThreeD="1"/>
</file>

<file path=xl/ctrlProps/ctrlProp35.xml><?xml version="1.0" encoding="utf-8"?>
<formControlPr xmlns="http://schemas.microsoft.com/office/spreadsheetml/2009/9/main" objectType="CheckBox" checked="Checked" fmlaLink="$C$37" lockText="1" noThreeD="1"/>
</file>

<file path=xl/ctrlProps/ctrlProp36.xml><?xml version="1.0" encoding="utf-8"?>
<formControlPr xmlns="http://schemas.microsoft.com/office/spreadsheetml/2009/9/main" objectType="CheckBox" checked="Checked" fmlaLink="$C$38" lockText="1" noThreeD="1"/>
</file>

<file path=xl/ctrlProps/ctrlProp37.xml><?xml version="1.0" encoding="utf-8"?>
<formControlPr xmlns="http://schemas.microsoft.com/office/spreadsheetml/2009/9/main" objectType="CheckBox" checked="Checked" fmlaLink="$C$39" lockText="1" noThreeD="1"/>
</file>

<file path=xl/ctrlProps/ctrlProp38.xml><?xml version="1.0" encoding="utf-8"?>
<formControlPr xmlns="http://schemas.microsoft.com/office/spreadsheetml/2009/9/main" objectType="CheckBox" checked="Checked" fmlaLink="$C$40" lockText="1" noThreeD="1"/>
</file>

<file path=xl/ctrlProps/ctrlProp39.xml><?xml version="1.0" encoding="utf-8"?>
<formControlPr xmlns="http://schemas.microsoft.com/office/spreadsheetml/2009/9/main" objectType="CheckBox" checked="Checked" fmlaLink="$C$41" lockText="1" noThreeD="1"/>
</file>

<file path=xl/ctrlProps/ctrlProp4.xml><?xml version="1.0" encoding="utf-8"?>
<formControlPr xmlns="http://schemas.microsoft.com/office/spreadsheetml/2009/9/main" objectType="CheckBox" checked="Checked" fmlaLink="$C$7" lockText="1" noThreeD="1"/>
</file>

<file path=xl/ctrlProps/ctrlProp40.xml><?xml version="1.0" encoding="utf-8"?>
<formControlPr xmlns="http://schemas.microsoft.com/office/spreadsheetml/2009/9/main" objectType="CheckBox" checked="Checked" fmlaLink="$C$42" lockText="1" noThreeD="1"/>
</file>

<file path=xl/ctrlProps/ctrlProp41.xml><?xml version="1.0" encoding="utf-8"?>
<formControlPr xmlns="http://schemas.microsoft.com/office/spreadsheetml/2009/9/main" objectType="CheckBox" checked="Checked" fmlaLink="$C$43" lockText="1" noThreeD="1"/>
</file>

<file path=xl/ctrlProps/ctrlProp42.xml><?xml version="1.0" encoding="utf-8"?>
<formControlPr xmlns="http://schemas.microsoft.com/office/spreadsheetml/2009/9/main" objectType="CheckBox" checked="Checked" fmlaLink="$C$44" lockText="1" noThreeD="1"/>
</file>

<file path=xl/ctrlProps/ctrlProp43.xml><?xml version="1.0" encoding="utf-8"?>
<formControlPr xmlns="http://schemas.microsoft.com/office/spreadsheetml/2009/9/main" objectType="CheckBox" checked="Checked" fmlaLink="$C$45" lockText="1" noThreeD="1"/>
</file>

<file path=xl/ctrlProps/ctrlProp44.xml><?xml version="1.0" encoding="utf-8"?>
<formControlPr xmlns="http://schemas.microsoft.com/office/spreadsheetml/2009/9/main" objectType="CheckBox" checked="Checked" fmlaLink="$C$46" lockText="1" noThreeD="1"/>
</file>

<file path=xl/ctrlProps/ctrlProp45.xml><?xml version="1.0" encoding="utf-8"?>
<formControlPr xmlns="http://schemas.microsoft.com/office/spreadsheetml/2009/9/main" objectType="CheckBox" checked="Checked" fmlaLink="$C$47" lockText="1" noThreeD="1"/>
</file>

<file path=xl/ctrlProps/ctrlProp46.xml><?xml version="1.0" encoding="utf-8"?>
<formControlPr xmlns="http://schemas.microsoft.com/office/spreadsheetml/2009/9/main" objectType="CheckBox" checked="Checked" fmlaLink="$C$48" lockText="1" noThreeD="1"/>
</file>

<file path=xl/ctrlProps/ctrlProp47.xml><?xml version="1.0" encoding="utf-8"?>
<formControlPr xmlns="http://schemas.microsoft.com/office/spreadsheetml/2009/9/main" objectType="CheckBox" checked="Checked" fmlaLink="$C$49" lockText="1" noThreeD="1"/>
</file>

<file path=xl/ctrlProps/ctrlProp48.xml><?xml version="1.0" encoding="utf-8"?>
<formControlPr xmlns="http://schemas.microsoft.com/office/spreadsheetml/2009/9/main" objectType="CheckBox" checked="Checked" fmlaLink="$C$50" lockText="1" noThreeD="1"/>
</file>

<file path=xl/ctrlProps/ctrlProp49.xml><?xml version="1.0" encoding="utf-8"?>
<formControlPr xmlns="http://schemas.microsoft.com/office/spreadsheetml/2009/9/main" objectType="CheckBox" checked="Checked" fmlaLink="$C$51" lockText="1" noThreeD="1"/>
</file>

<file path=xl/ctrlProps/ctrlProp5.xml><?xml version="1.0" encoding="utf-8"?>
<formControlPr xmlns="http://schemas.microsoft.com/office/spreadsheetml/2009/9/main" objectType="CheckBox" checked="Checked" fmlaLink="$C$8" lockText="1" noThreeD="1"/>
</file>

<file path=xl/ctrlProps/ctrlProp50.xml><?xml version="1.0" encoding="utf-8"?>
<formControlPr xmlns="http://schemas.microsoft.com/office/spreadsheetml/2009/9/main" objectType="CheckBox" checked="Checked" fmlaLink="$C$53" lockText="1" noThreeD="1"/>
</file>

<file path=xl/ctrlProps/ctrlProp51.xml><?xml version="1.0" encoding="utf-8"?>
<formControlPr xmlns="http://schemas.microsoft.com/office/spreadsheetml/2009/9/main" objectType="CheckBox" checked="Checked" fmlaLink="$C$52" lockText="1" noThreeD="1"/>
</file>

<file path=xl/ctrlProps/ctrlProp52.xml><?xml version="1.0" encoding="utf-8"?>
<formControlPr xmlns="http://schemas.microsoft.com/office/spreadsheetml/2009/9/main" objectType="CheckBox" checked="Checked" fmlaLink="$C$54" lockText="1" noThreeD="1"/>
</file>

<file path=xl/ctrlProps/ctrlProp53.xml><?xml version="1.0" encoding="utf-8"?>
<formControlPr xmlns="http://schemas.microsoft.com/office/spreadsheetml/2009/9/main" objectType="CheckBox" checked="Checked" fmlaLink="$C$55" lockText="1" noThreeD="1"/>
</file>

<file path=xl/ctrlProps/ctrlProp54.xml><?xml version="1.0" encoding="utf-8"?>
<formControlPr xmlns="http://schemas.microsoft.com/office/spreadsheetml/2009/9/main" objectType="CheckBox" checked="Checked" fmlaLink="$C$56" lockText="1" noThreeD="1"/>
</file>

<file path=xl/ctrlProps/ctrlProp55.xml><?xml version="1.0" encoding="utf-8"?>
<formControlPr xmlns="http://schemas.microsoft.com/office/spreadsheetml/2009/9/main" objectType="CheckBox" checked="Checked" fmlaLink="$C$57" lockText="1" noThreeD="1"/>
</file>

<file path=xl/ctrlProps/ctrlProp6.xml><?xml version="1.0" encoding="utf-8"?>
<formControlPr xmlns="http://schemas.microsoft.com/office/spreadsheetml/2009/9/main" objectType="CheckBox" checked="Checked" fmlaLink="$C$9" lockText="1" noThreeD="1"/>
</file>

<file path=xl/ctrlProps/ctrlProp7.xml><?xml version="1.0" encoding="utf-8"?>
<formControlPr xmlns="http://schemas.microsoft.com/office/spreadsheetml/2009/9/main" objectType="CheckBox" checked="Checked" fmlaLink="$C$10" lockText="1" noThreeD="1"/>
</file>

<file path=xl/ctrlProps/ctrlProp8.xml><?xml version="1.0" encoding="utf-8"?>
<formControlPr xmlns="http://schemas.microsoft.com/office/spreadsheetml/2009/9/main" objectType="CheckBox" checked="Checked" fmlaLink="$C$11" lockText="1" noThreeD="1"/>
</file>

<file path=xl/ctrlProps/ctrlProp9.xml><?xml version="1.0" encoding="utf-8"?>
<formControlPr xmlns="http://schemas.microsoft.com/office/spreadsheetml/2009/9/main" objectType="CheckBox" checked="Checked" fmlaLink="$C$12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41</xdr:row>
      <xdr:rowOff>72838</xdr:rowOff>
    </xdr:from>
    <xdr:to>
      <xdr:col>11</xdr:col>
      <xdr:colOff>1075765</xdr:colOff>
      <xdr:row>80</xdr:row>
      <xdr:rowOff>179293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28576</xdr:colOff>
      <xdr:row>2</xdr:row>
      <xdr:rowOff>28574</xdr:rowOff>
    </xdr:from>
    <xdr:to>
      <xdr:col>11</xdr:col>
      <xdr:colOff>1075765</xdr:colOff>
      <xdr:row>39</xdr:row>
      <xdr:rowOff>179293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</xdr:row>
          <xdr:rowOff>161925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</xdr:row>
          <xdr:rowOff>161925</xdr:rowOff>
        </xdr:from>
        <xdr:to>
          <xdr:col>2</xdr:col>
          <xdr:colOff>0</xdr:colOff>
          <xdr:row>5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</xdr:row>
          <xdr:rowOff>161925</xdr:rowOff>
        </xdr:from>
        <xdr:to>
          <xdr:col>2</xdr:col>
          <xdr:colOff>0</xdr:colOff>
          <xdr:row>6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</xdr:row>
          <xdr:rowOff>161925</xdr:rowOff>
        </xdr:from>
        <xdr:to>
          <xdr:col>2</xdr:col>
          <xdr:colOff>0</xdr:colOff>
          <xdr:row>7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6</xdr:row>
          <xdr:rowOff>161925</xdr:rowOff>
        </xdr:from>
        <xdr:to>
          <xdr:col>2</xdr:col>
          <xdr:colOff>0</xdr:colOff>
          <xdr:row>8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7</xdr:row>
          <xdr:rowOff>161925</xdr:rowOff>
        </xdr:from>
        <xdr:to>
          <xdr:col>2</xdr:col>
          <xdr:colOff>0</xdr:colOff>
          <xdr:row>9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8</xdr:row>
          <xdr:rowOff>161925</xdr:rowOff>
        </xdr:from>
        <xdr:to>
          <xdr:col>2</xdr:col>
          <xdr:colOff>0</xdr:colOff>
          <xdr:row>10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9</xdr:row>
          <xdr:rowOff>161925</xdr:rowOff>
        </xdr:from>
        <xdr:to>
          <xdr:col>2</xdr:col>
          <xdr:colOff>0</xdr:colOff>
          <xdr:row>11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10</xdr:row>
          <xdr:rowOff>161925</xdr:rowOff>
        </xdr:from>
        <xdr:to>
          <xdr:col>2</xdr:col>
          <xdr:colOff>0</xdr:colOff>
          <xdr:row>12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11</xdr:row>
          <xdr:rowOff>161925</xdr:rowOff>
        </xdr:from>
        <xdr:to>
          <xdr:col>2</xdr:col>
          <xdr:colOff>0</xdr:colOff>
          <xdr:row>13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12</xdr:row>
          <xdr:rowOff>161925</xdr:rowOff>
        </xdr:from>
        <xdr:to>
          <xdr:col>2</xdr:col>
          <xdr:colOff>0</xdr:colOff>
          <xdr:row>14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13</xdr:row>
          <xdr:rowOff>161925</xdr:rowOff>
        </xdr:from>
        <xdr:to>
          <xdr:col>2</xdr:col>
          <xdr:colOff>0</xdr:colOff>
          <xdr:row>15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14</xdr:row>
          <xdr:rowOff>161925</xdr:rowOff>
        </xdr:from>
        <xdr:to>
          <xdr:col>2</xdr:col>
          <xdr:colOff>0</xdr:colOff>
          <xdr:row>16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15</xdr:row>
          <xdr:rowOff>161925</xdr:rowOff>
        </xdr:from>
        <xdr:to>
          <xdr:col>2</xdr:col>
          <xdr:colOff>0</xdr:colOff>
          <xdr:row>17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16</xdr:row>
          <xdr:rowOff>161925</xdr:rowOff>
        </xdr:from>
        <xdr:to>
          <xdr:col>2</xdr:col>
          <xdr:colOff>0</xdr:colOff>
          <xdr:row>18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17</xdr:row>
          <xdr:rowOff>161925</xdr:rowOff>
        </xdr:from>
        <xdr:to>
          <xdr:col>2</xdr:col>
          <xdr:colOff>0</xdr:colOff>
          <xdr:row>19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18</xdr:row>
          <xdr:rowOff>161925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19</xdr:row>
          <xdr:rowOff>161925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20</xdr:row>
          <xdr:rowOff>161925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21</xdr:row>
          <xdr:rowOff>161925</xdr:rowOff>
        </xdr:from>
        <xdr:to>
          <xdr:col>2</xdr:col>
          <xdr:colOff>0</xdr:colOff>
          <xdr:row>23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22</xdr:row>
          <xdr:rowOff>161925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23</xdr:row>
          <xdr:rowOff>161925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24</xdr:row>
          <xdr:rowOff>161925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25</xdr:row>
          <xdr:rowOff>161925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26</xdr:row>
          <xdr:rowOff>161925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27</xdr:row>
          <xdr:rowOff>161925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28</xdr:row>
          <xdr:rowOff>161925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29</xdr:row>
          <xdr:rowOff>161925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30</xdr:row>
          <xdr:rowOff>161925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31</xdr:row>
          <xdr:rowOff>161925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32</xdr:row>
          <xdr:rowOff>161925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33</xdr:row>
          <xdr:rowOff>161925</xdr:rowOff>
        </xdr:from>
        <xdr:to>
          <xdr:col>2</xdr:col>
          <xdr:colOff>0</xdr:colOff>
          <xdr:row>35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34</xdr:row>
          <xdr:rowOff>161925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34</xdr:row>
          <xdr:rowOff>161925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35</xdr:row>
          <xdr:rowOff>161925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36</xdr:row>
          <xdr:rowOff>161925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37</xdr:row>
          <xdr:rowOff>161925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38</xdr:row>
          <xdr:rowOff>161925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39</xdr:row>
          <xdr:rowOff>161925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40</xdr:row>
          <xdr:rowOff>161925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41</xdr:row>
          <xdr:rowOff>161925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42</xdr:row>
          <xdr:rowOff>161925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43</xdr:row>
          <xdr:rowOff>161925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44</xdr:row>
          <xdr:rowOff>161925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45</xdr:row>
          <xdr:rowOff>161925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46</xdr:row>
          <xdr:rowOff>161925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47</xdr:row>
          <xdr:rowOff>161925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48</xdr:row>
          <xdr:rowOff>161925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49</xdr:row>
          <xdr:rowOff>161925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51</xdr:row>
          <xdr:rowOff>161925</xdr:rowOff>
        </xdr:from>
        <xdr:to>
          <xdr:col>2</xdr:col>
          <xdr:colOff>0</xdr:colOff>
          <xdr:row>53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50</xdr:row>
          <xdr:rowOff>161925</xdr:rowOff>
        </xdr:from>
        <xdr:to>
          <xdr:col>2</xdr:col>
          <xdr:colOff>0</xdr:colOff>
          <xdr:row>52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52</xdr:row>
          <xdr:rowOff>161925</xdr:rowOff>
        </xdr:from>
        <xdr:to>
          <xdr:col>2</xdr:col>
          <xdr:colOff>0</xdr:colOff>
          <xdr:row>54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914400</xdr:colOff>
          <xdr:row>53</xdr:row>
          <xdr:rowOff>173129</xdr:rowOff>
        </xdr:from>
        <xdr:to>
          <xdr:col>2</xdr:col>
          <xdr:colOff>0</xdr:colOff>
          <xdr:row>55</xdr:row>
          <xdr:rowOff>11204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EddyMataGallos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903194</xdr:colOff>
          <xdr:row>54</xdr:row>
          <xdr:rowOff>173129</xdr:rowOff>
        </xdr:from>
        <xdr:to>
          <xdr:col>1</xdr:col>
          <xdr:colOff>1086970</xdr:colOff>
          <xdr:row>56</xdr:row>
          <xdr:rowOff>11204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swipenet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891988</xdr:colOff>
          <xdr:row>55</xdr:row>
          <xdr:rowOff>173129</xdr:rowOff>
        </xdr:from>
        <xdr:to>
          <xdr:col>1</xdr:col>
          <xdr:colOff>1075764</xdr:colOff>
          <xdr:row>57</xdr:row>
          <xdr:rowOff>11204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Kool-aid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0.76926</cdr:x>
      <cdr:y>0.3145</cdr:y>
    </cdr:from>
    <cdr:to>
      <cdr:x>0.86836</cdr:x>
      <cdr:y>0.43584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7098368" y="237004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vankusss</a:t>
          </a:r>
        </a:p>
        <a:p xmlns:a="http://schemas.openxmlformats.org/drawingml/2006/main">
          <a:pPr algn="ctr"/>
          <a:r>
            <a:rPr lang="en-US" sz="1000"/>
            <a:t>184</a:t>
          </a:r>
        </a:p>
      </cdr:txBody>
    </cdr:sp>
  </cdr:relSizeAnchor>
  <cdr:relSizeAnchor xmlns:cdr="http://schemas.openxmlformats.org/drawingml/2006/chartDrawing">
    <cdr:from>
      <cdr:x>0.02494</cdr:x>
      <cdr:y>0.57477</cdr:y>
    </cdr:from>
    <cdr:to>
      <cdr:x>0.12403</cdr:x>
      <cdr:y>0.69611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0094" y="43314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tktktk</a:t>
          </a:r>
        </a:p>
        <a:p xmlns:a="http://schemas.openxmlformats.org/drawingml/2006/main">
          <a:pPr algn="ctr"/>
          <a:r>
            <a:rPr lang="en-US" sz="1000"/>
            <a:t>100</a:t>
          </a:r>
        </a:p>
      </cdr:txBody>
    </cdr:sp>
  </cdr:relSizeAnchor>
  <cdr:relSizeAnchor xmlns:cdr="http://schemas.openxmlformats.org/drawingml/2006/chartDrawing">
    <cdr:from>
      <cdr:x>0.41112</cdr:x>
      <cdr:y>0.60302</cdr:y>
    </cdr:from>
    <cdr:to>
      <cdr:x>0.51021</cdr:x>
      <cdr:y>0.72436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793564" y="4544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lookatthis</a:t>
          </a:r>
        </a:p>
        <a:p xmlns:a="http://schemas.openxmlformats.org/drawingml/2006/main">
          <a:pPr algn="ctr"/>
          <a:r>
            <a:rPr lang="en-US" sz="1000"/>
            <a:t>95</a:t>
          </a:r>
        </a:p>
      </cdr:txBody>
    </cdr:sp>
  </cdr:relSizeAnchor>
  <cdr:relSizeAnchor xmlns:cdr="http://schemas.openxmlformats.org/drawingml/2006/chartDrawing">
    <cdr:from>
      <cdr:x>0.79487</cdr:x>
      <cdr:y>0.63574</cdr:y>
    </cdr:from>
    <cdr:to>
      <cdr:x>0.89396</cdr:x>
      <cdr:y>0.75708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7334624" y="47908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Eddy</a:t>
          </a:r>
        </a:p>
        <a:p xmlns:a="http://schemas.openxmlformats.org/drawingml/2006/main">
          <a:pPr algn="ctr"/>
          <a:r>
            <a:rPr lang="en-US" sz="1000"/>
            <a:t>88</a:t>
          </a:r>
        </a:p>
      </cdr:txBody>
    </cdr:sp>
  </cdr:relSizeAnchor>
  <cdr:relSizeAnchor xmlns:cdr="http://schemas.openxmlformats.org/drawingml/2006/chartDrawing">
    <cdr:from>
      <cdr:x>0.67221</cdr:x>
      <cdr:y>0.65061</cdr:y>
    </cdr:from>
    <cdr:to>
      <cdr:x>0.77131</cdr:x>
      <cdr:y>0.77195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202829" y="490294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eru</a:t>
          </a:r>
          <a:r>
            <a:rPr lang="en-US" sz="1000" baseline="0"/>
            <a:t> </a:t>
          </a:r>
          <a:r>
            <a:rPr lang="en-US" sz="1000"/>
            <a:t>82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0.74498</cdr:x>
      <cdr:y>0.31525</cdr:y>
    </cdr:from>
    <cdr:to>
      <cdr:x>0.84407</cdr:x>
      <cdr:y>0.44227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74251" y="226956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vankusss</a:t>
          </a:r>
        </a:p>
        <a:p xmlns:a="http://schemas.openxmlformats.org/drawingml/2006/main">
          <a:pPr algn="ctr"/>
          <a:r>
            <a:rPr lang="en-US" sz="1000"/>
            <a:t>184</a:t>
          </a:r>
        </a:p>
      </cdr:txBody>
    </cdr:sp>
  </cdr:relSizeAnchor>
  <cdr:relSizeAnchor xmlns:cdr="http://schemas.openxmlformats.org/drawingml/2006/chartDrawing">
    <cdr:from>
      <cdr:x>0.02494</cdr:x>
      <cdr:y>0.56902</cdr:y>
    </cdr:from>
    <cdr:to>
      <cdr:x>0.12403</cdr:x>
      <cdr:y>0.69603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30094" y="409649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tktktk</a:t>
          </a:r>
        </a:p>
        <a:p xmlns:a="http://schemas.openxmlformats.org/drawingml/2006/main">
          <a:pPr algn="ctr"/>
          <a:r>
            <a:rPr lang="en-US" sz="1000"/>
            <a:t>100</a:t>
          </a:r>
        </a:p>
      </cdr:txBody>
    </cdr:sp>
  </cdr:relSizeAnchor>
  <cdr:relSizeAnchor xmlns:cdr="http://schemas.openxmlformats.org/drawingml/2006/chartDrawing">
    <cdr:from>
      <cdr:x>0.3504</cdr:x>
      <cdr:y>0.59704</cdr:y>
    </cdr:from>
    <cdr:to>
      <cdr:x>0.44949</cdr:x>
      <cdr:y>0.72405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33271" y="429820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lookatthis</a:t>
          </a:r>
        </a:p>
        <a:p xmlns:a="http://schemas.openxmlformats.org/drawingml/2006/main">
          <a:pPr algn="ctr"/>
          <a:r>
            <a:rPr lang="en-US" sz="1000"/>
            <a:t>95</a:t>
          </a:r>
        </a:p>
      </cdr:txBody>
    </cdr:sp>
  </cdr:relSizeAnchor>
  <cdr:relSizeAnchor xmlns:cdr="http://schemas.openxmlformats.org/drawingml/2006/chartDrawing">
    <cdr:from>
      <cdr:x>0.77058</cdr:x>
      <cdr:y>0.63439</cdr:y>
    </cdr:from>
    <cdr:to>
      <cdr:x>0.86967</cdr:x>
      <cdr:y>0.76141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7110507" y="456714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Eddy</a:t>
          </a:r>
        </a:p>
        <a:p xmlns:a="http://schemas.openxmlformats.org/drawingml/2006/main">
          <a:pPr algn="ctr"/>
          <a:r>
            <a:rPr lang="en-US" sz="1000"/>
            <a:t>88</a:t>
          </a:r>
        </a:p>
      </cdr:txBody>
    </cdr:sp>
  </cdr:relSizeAnchor>
  <cdr:relSizeAnchor xmlns:cdr="http://schemas.openxmlformats.org/drawingml/2006/chartDrawing">
    <cdr:from>
      <cdr:x>0.57142</cdr:x>
      <cdr:y>0.6484</cdr:y>
    </cdr:from>
    <cdr:to>
      <cdr:x>0.67051</cdr:x>
      <cdr:y>0.77542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272741" y="4667997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eru</a:t>
          </a:r>
          <a:r>
            <a:rPr lang="en-US" sz="1000" baseline="0"/>
            <a:t> </a:t>
          </a:r>
          <a:r>
            <a:rPr lang="en-US" sz="1000"/>
            <a:t>82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L19"/>
  <sheetViews>
    <sheetView workbookViewId="0">
      <selection activeCell="G25" sqref="G25"/>
    </sheetView>
  </sheetViews>
  <sheetFormatPr defaultRowHeight="15" x14ac:dyDescent="0.25"/>
  <cols>
    <col min="1" max="1" width="6" customWidth="1"/>
    <col min="2" max="2" width="8.5703125" customWidth="1"/>
    <col min="9" max="9" width="11.5703125" customWidth="1"/>
  </cols>
  <sheetData>
    <row r="2" spans="1:1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2" x14ac:dyDescent="0.25">
      <c r="A3" s="24"/>
      <c r="B3" s="31" t="s">
        <v>165</v>
      </c>
      <c r="C3" s="19"/>
      <c r="D3" s="19"/>
      <c r="E3" s="24"/>
      <c r="F3" s="24"/>
      <c r="G3" s="24"/>
      <c r="H3" s="24"/>
      <c r="I3" s="19"/>
      <c r="J3" s="19"/>
      <c r="K3" s="24"/>
      <c r="L3" s="24"/>
    </row>
    <row r="4" spans="1:12" x14ac:dyDescent="0.25">
      <c r="A4" s="24"/>
      <c r="B4" s="29" t="s">
        <v>166</v>
      </c>
      <c r="C4" s="19"/>
      <c r="D4" s="19"/>
      <c r="E4" s="24"/>
      <c r="F4" s="24"/>
      <c r="G4" s="24"/>
      <c r="H4" s="24"/>
      <c r="I4" s="19"/>
      <c r="J4" s="19"/>
      <c r="K4" s="24"/>
      <c r="L4" s="24"/>
    </row>
    <row r="5" spans="1:12" x14ac:dyDescent="0.25">
      <c r="A5" s="24"/>
      <c r="B5" s="29" t="s">
        <v>663</v>
      </c>
      <c r="C5" s="19"/>
      <c r="D5" s="19"/>
      <c r="E5" s="19"/>
      <c r="F5" s="19"/>
      <c r="G5" s="19"/>
      <c r="H5" s="19"/>
      <c r="I5" s="19"/>
      <c r="J5" s="19"/>
      <c r="K5" s="24"/>
      <c r="L5" s="24"/>
    </row>
    <row r="6" spans="1:12" x14ac:dyDescent="0.25">
      <c r="A6" s="24"/>
      <c r="B6" s="30" t="s">
        <v>664</v>
      </c>
      <c r="C6" s="19"/>
      <c r="D6" s="19"/>
      <c r="E6" s="19"/>
      <c r="F6" s="19"/>
      <c r="G6" s="19"/>
      <c r="H6" s="19"/>
      <c r="I6" s="19"/>
      <c r="J6" s="19"/>
      <c r="K6" s="24"/>
      <c r="L6" s="24"/>
    </row>
    <row r="7" spans="1:12" ht="15.75" thickBot="1" x14ac:dyDescent="0.3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</row>
    <row r="8" spans="1:12" x14ac:dyDescent="0.25">
      <c r="A8" s="24"/>
      <c r="B8" s="126" t="s">
        <v>591</v>
      </c>
      <c r="C8" s="119" t="s">
        <v>592</v>
      </c>
      <c r="D8" s="119"/>
      <c r="E8" s="119"/>
      <c r="F8" s="119"/>
      <c r="G8" s="119"/>
      <c r="H8" s="119"/>
      <c r="I8" s="120"/>
      <c r="J8" s="24"/>
      <c r="K8" s="24"/>
      <c r="L8" s="24"/>
    </row>
    <row r="9" spans="1:12" x14ac:dyDescent="0.25">
      <c r="A9" s="24"/>
      <c r="B9" s="127" t="s">
        <v>590</v>
      </c>
      <c r="C9" s="35" t="s">
        <v>581</v>
      </c>
      <c r="D9" s="24"/>
      <c r="E9" s="24"/>
      <c r="F9" s="24"/>
      <c r="G9" s="24"/>
      <c r="H9" s="24"/>
      <c r="I9" s="121"/>
      <c r="J9" s="24"/>
      <c r="K9" s="24"/>
      <c r="L9" s="24"/>
    </row>
    <row r="10" spans="1:12" x14ac:dyDescent="0.25">
      <c r="A10" s="24"/>
      <c r="B10" s="123" t="s">
        <v>589</v>
      </c>
      <c r="C10" s="35" t="s">
        <v>582</v>
      </c>
      <c r="D10" s="19"/>
      <c r="E10" s="24"/>
      <c r="F10" s="24"/>
      <c r="G10" s="24"/>
      <c r="H10" s="24"/>
      <c r="I10" s="121"/>
      <c r="J10" s="24"/>
      <c r="K10" s="24"/>
      <c r="L10" s="24"/>
    </row>
    <row r="11" spans="1:12" x14ac:dyDescent="0.25">
      <c r="A11" s="24"/>
      <c r="B11" s="124" t="s">
        <v>583</v>
      </c>
      <c r="C11" s="35" t="s">
        <v>584</v>
      </c>
      <c r="D11" s="19"/>
      <c r="E11" s="24"/>
      <c r="F11" s="24"/>
      <c r="G11" s="24"/>
      <c r="H11" s="24"/>
      <c r="I11" s="121"/>
      <c r="J11" s="24"/>
      <c r="K11" s="24"/>
      <c r="L11" s="24"/>
    </row>
    <row r="12" spans="1:12" x14ac:dyDescent="0.25">
      <c r="A12" s="24"/>
      <c r="B12" s="124" t="s">
        <v>588</v>
      </c>
      <c r="C12" s="35" t="s">
        <v>585</v>
      </c>
      <c r="D12" s="24"/>
      <c r="E12" s="24"/>
      <c r="F12" s="24"/>
      <c r="G12" s="24"/>
      <c r="H12" s="24"/>
      <c r="I12" s="121"/>
      <c r="J12" s="24"/>
      <c r="K12" s="24"/>
      <c r="L12" s="24"/>
    </row>
    <row r="13" spans="1:12" ht="15.75" thickBot="1" x14ac:dyDescent="0.3">
      <c r="A13" s="24"/>
      <c r="B13" s="125" t="s">
        <v>587</v>
      </c>
      <c r="C13" s="97" t="s">
        <v>586</v>
      </c>
      <c r="D13" s="63"/>
      <c r="E13" s="63"/>
      <c r="F13" s="63"/>
      <c r="G13" s="63"/>
      <c r="H13" s="66"/>
      <c r="I13" s="122"/>
      <c r="J13" s="24"/>
      <c r="K13" s="24"/>
      <c r="L13" s="24"/>
    </row>
    <row r="14" spans="1:12" x14ac:dyDescent="0.25">
      <c r="A14" s="24"/>
      <c r="D14" s="115"/>
      <c r="E14" s="115"/>
      <c r="F14" s="24"/>
      <c r="G14" s="24"/>
      <c r="H14" s="24"/>
      <c r="I14" s="24"/>
      <c r="J14" s="24"/>
      <c r="K14" s="24"/>
      <c r="L14" s="24"/>
    </row>
    <row r="15" spans="1:12" x14ac:dyDescent="0.25">
      <c r="A15" s="24"/>
      <c r="B15" s="35"/>
      <c r="C15" s="20"/>
      <c r="D15" s="20"/>
      <c r="E15" s="20"/>
      <c r="F15" s="20"/>
      <c r="G15" s="19"/>
      <c r="H15" s="19"/>
      <c r="I15" s="24"/>
      <c r="J15" s="24"/>
      <c r="K15" s="24"/>
      <c r="L15" s="24"/>
    </row>
    <row r="16" spans="1:12" x14ac:dyDescent="0.25">
      <c r="A16" s="24"/>
      <c r="C16" s="24"/>
      <c r="D16" s="24"/>
      <c r="E16" s="24"/>
      <c r="F16" s="116"/>
      <c r="G16" s="115"/>
      <c r="H16" s="24"/>
      <c r="I16" s="24"/>
      <c r="J16" s="24"/>
      <c r="K16" s="24"/>
      <c r="L16" s="24"/>
    </row>
    <row r="17" spans="1:12" x14ac:dyDescent="0.25">
      <c r="A17" s="24"/>
      <c r="B17" s="24"/>
      <c r="C17" s="24"/>
      <c r="D17" s="24"/>
      <c r="E17" s="24"/>
      <c r="G17" s="19"/>
      <c r="H17" s="24"/>
      <c r="I17" s="24"/>
      <c r="J17" s="24"/>
      <c r="K17" s="24"/>
      <c r="L17" s="24"/>
    </row>
    <row r="18" spans="1:12" x14ac:dyDescent="0.25">
      <c r="A18" s="24"/>
      <c r="B18" s="24"/>
      <c r="K18" s="24"/>
      <c r="L18" s="24"/>
    </row>
    <row r="19" spans="1:12" x14ac:dyDescent="0.25">
      <c r="B19" s="118"/>
    </row>
  </sheetData>
  <hyperlinks>
    <hyperlink ref="B9" location="Graph!A1" display="*Page 2:"/>
    <hyperlink ref="B10" location="Rankings!A1" display="*Page 3:"/>
    <hyperlink ref="B11" location="Facts!A1" display="*Page 4:"/>
    <hyperlink ref="B12" location="Data!A1" display="*Page 5:"/>
    <hyperlink ref="B13" location="'Data Transposed'!A1" display="*Page 6: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Q1556"/>
  <sheetViews>
    <sheetView tabSelected="1" zoomScale="85" zoomScaleNormal="85" workbookViewId="0">
      <selection activeCell="P25" sqref="P25"/>
    </sheetView>
  </sheetViews>
  <sheetFormatPr defaultColWidth="16.42578125" defaultRowHeight="15" x14ac:dyDescent="0.25"/>
  <cols>
    <col min="1" max="1" width="16.28515625" style="1" customWidth="1"/>
    <col min="2" max="2" width="16.42578125" style="27"/>
    <col min="3" max="3" width="8.28515625" style="1" customWidth="1"/>
    <col min="4" max="4" width="18.7109375" style="1" customWidth="1"/>
    <col min="5" max="5" width="8.28515625" style="1" customWidth="1"/>
    <col min="6" max="6" width="16" style="1" customWidth="1"/>
    <col min="7" max="7" width="16.7109375" style="1" customWidth="1"/>
    <col min="8" max="8" width="6.140625" style="1" customWidth="1"/>
    <col min="9" max="9" width="22.7109375" style="1" customWidth="1"/>
    <col min="10" max="10" width="17.85546875" style="1" customWidth="1"/>
    <col min="11" max="11" width="16.42578125" style="1"/>
    <col min="12" max="12" width="17.42578125" style="1" customWidth="1"/>
    <col min="13" max="16384" width="16.42578125" style="1"/>
  </cols>
  <sheetData>
    <row r="1" spans="1:121" x14ac:dyDescent="0.25">
      <c r="B1" s="26"/>
      <c r="D1" s="2" t="s">
        <v>506</v>
      </c>
      <c r="F1" s="2"/>
      <c r="G1" s="13"/>
      <c r="H1" s="13"/>
      <c r="I1" s="13"/>
      <c r="J1" s="19"/>
    </row>
    <row r="2" spans="1:121" x14ac:dyDescent="0.25">
      <c r="A2" s="12"/>
      <c r="C2" s="14"/>
      <c r="D2" s="2" t="s">
        <v>507</v>
      </c>
      <c r="J2" s="19"/>
    </row>
    <row r="3" spans="1:121" x14ac:dyDescent="0.25">
      <c r="B3" s="12" t="s">
        <v>170</v>
      </c>
    </row>
    <row r="4" spans="1:121" x14ac:dyDescent="0.25">
      <c r="A4" s="6">
        <v>1</v>
      </c>
      <c r="B4" s="27" t="s">
        <v>3</v>
      </c>
      <c r="C4" s="16" t="b">
        <v>1</v>
      </c>
      <c r="J4" s="25"/>
      <c r="K4" s="1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</row>
    <row r="5" spans="1:121" x14ac:dyDescent="0.25">
      <c r="A5" s="5">
        <v>2</v>
      </c>
      <c r="B5" s="27" t="s">
        <v>4</v>
      </c>
      <c r="C5" s="16" t="b">
        <v>1</v>
      </c>
      <c r="J5" s="2"/>
    </row>
    <row r="6" spans="1:121" s="19" customFormat="1" x14ac:dyDescent="0.25">
      <c r="A6" s="6">
        <v>3</v>
      </c>
      <c r="B6" s="27" t="s">
        <v>14</v>
      </c>
      <c r="C6" s="16" t="b">
        <v>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</row>
    <row r="7" spans="1:121" x14ac:dyDescent="0.25">
      <c r="A7" s="5">
        <v>4</v>
      </c>
      <c r="B7" s="27" t="s">
        <v>5</v>
      </c>
      <c r="C7" s="16" t="b">
        <v>1</v>
      </c>
      <c r="D7" s="15"/>
      <c r="E7" s="20"/>
      <c r="F7" s="20"/>
      <c r="G7" s="20"/>
      <c r="H7" s="20"/>
      <c r="I7" s="20"/>
      <c r="J7" s="20"/>
      <c r="K7" s="20"/>
    </row>
    <row r="8" spans="1:121" x14ac:dyDescent="0.25">
      <c r="A8" s="6">
        <v>5</v>
      </c>
      <c r="B8" s="27" t="s">
        <v>6</v>
      </c>
      <c r="C8" s="16" t="b">
        <v>1</v>
      </c>
      <c r="D8" s="15"/>
      <c r="E8" s="20"/>
      <c r="F8" s="20"/>
      <c r="G8" s="20"/>
      <c r="H8" s="20"/>
      <c r="I8" s="20"/>
      <c r="J8" s="20"/>
      <c r="K8" s="20"/>
    </row>
    <row r="9" spans="1:121" x14ac:dyDescent="0.25">
      <c r="A9" s="5">
        <v>6</v>
      </c>
      <c r="B9" s="27" t="s">
        <v>7</v>
      </c>
      <c r="C9" s="16" t="b">
        <v>1</v>
      </c>
      <c r="D9" s="15"/>
      <c r="E9" s="20"/>
      <c r="F9"/>
      <c r="G9" s="20"/>
      <c r="H9" s="20"/>
      <c r="I9" s="20"/>
      <c r="J9" s="20"/>
      <c r="K9" s="20"/>
    </row>
    <row r="10" spans="1:121" x14ac:dyDescent="0.25">
      <c r="A10" s="6">
        <v>7</v>
      </c>
      <c r="B10" s="27" t="s">
        <v>8</v>
      </c>
      <c r="C10" s="16" t="b">
        <v>1</v>
      </c>
      <c r="D10" s="15"/>
      <c r="E10" s="20"/>
      <c r="F10"/>
      <c r="G10" s="20"/>
      <c r="H10" s="20"/>
      <c r="I10" s="20"/>
      <c r="J10" s="20"/>
      <c r="K10" s="20"/>
    </row>
    <row r="11" spans="1:121" x14ac:dyDescent="0.25">
      <c r="A11" s="5">
        <v>8</v>
      </c>
      <c r="B11" s="27" t="s">
        <v>9</v>
      </c>
      <c r="C11" s="16" t="b">
        <v>1</v>
      </c>
      <c r="D11" s="15"/>
      <c r="E11" s="20"/>
      <c r="F11"/>
      <c r="G11" s="20"/>
      <c r="H11" s="20"/>
      <c r="I11" s="20"/>
      <c r="J11" s="20"/>
      <c r="K11" s="20"/>
    </row>
    <row r="12" spans="1:121" x14ac:dyDescent="0.25">
      <c r="A12" s="6">
        <v>9</v>
      </c>
      <c r="B12" s="27" t="s">
        <v>10</v>
      </c>
      <c r="C12" s="16" t="b">
        <v>1</v>
      </c>
      <c r="D12" s="15"/>
      <c r="E12" s="20"/>
      <c r="F12"/>
      <c r="G12" s="20"/>
      <c r="H12" s="20"/>
      <c r="I12" s="20"/>
      <c r="J12" s="20"/>
      <c r="K12" s="20"/>
    </row>
    <row r="13" spans="1:121" x14ac:dyDescent="0.25">
      <c r="A13" s="5">
        <v>10</v>
      </c>
      <c r="B13" s="27" t="s">
        <v>11</v>
      </c>
      <c r="C13" s="16" t="b">
        <v>1</v>
      </c>
      <c r="D13" s="15"/>
      <c r="E13" s="20"/>
      <c r="F13"/>
      <c r="G13" s="20"/>
      <c r="H13" s="20"/>
      <c r="I13" s="20"/>
      <c r="J13" s="20"/>
      <c r="K13" s="20"/>
    </row>
    <row r="14" spans="1:121" x14ac:dyDescent="0.25">
      <c r="A14" s="6">
        <v>11</v>
      </c>
      <c r="B14" s="28" t="s">
        <v>21</v>
      </c>
      <c r="C14" s="16" t="b">
        <v>1</v>
      </c>
      <c r="D14" s="15"/>
      <c r="E14" s="20"/>
      <c r="F14"/>
      <c r="G14" s="20"/>
      <c r="H14" s="20"/>
      <c r="I14" s="20"/>
      <c r="J14" s="20"/>
      <c r="K14" s="20"/>
    </row>
    <row r="15" spans="1:121" x14ac:dyDescent="0.25">
      <c r="A15" s="5">
        <v>12</v>
      </c>
      <c r="B15" s="28" t="s">
        <v>24</v>
      </c>
      <c r="C15" s="16" t="b">
        <v>1</v>
      </c>
      <c r="D15" s="15"/>
      <c r="E15" s="20"/>
      <c r="F15"/>
      <c r="G15" s="20"/>
      <c r="H15" s="20"/>
      <c r="I15" s="20"/>
      <c r="J15" s="20"/>
      <c r="K15" s="20"/>
    </row>
    <row r="16" spans="1:121" x14ac:dyDescent="0.25">
      <c r="A16" s="6">
        <v>13</v>
      </c>
      <c r="B16" s="29" t="s">
        <v>26</v>
      </c>
      <c r="C16" s="16" t="b">
        <v>1</v>
      </c>
      <c r="D16" s="15"/>
      <c r="E16" s="20"/>
      <c r="F16" s="20"/>
      <c r="G16" s="20"/>
      <c r="H16" s="20"/>
      <c r="I16" s="20"/>
      <c r="J16" s="20"/>
      <c r="K16" s="20"/>
    </row>
    <row r="17" spans="1:11" x14ac:dyDescent="0.25">
      <c r="A17" s="5">
        <v>14</v>
      </c>
      <c r="B17" s="28" t="s">
        <v>27</v>
      </c>
      <c r="C17" s="16" t="b">
        <v>1</v>
      </c>
      <c r="D17" s="15"/>
      <c r="E17" s="20"/>
      <c r="F17" s="20"/>
      <c r="G17" s="20"/>
      <c r="H17" s="20"/>
      <c r="I17" s="20"/>
      <c r="J17" s="20"/>
      <c r="K17" s="20"/>
    </row>
    <row r="18" spans="1:11" x14ac:dyDescent="0.25">
      <c r="A18" s="6">
        <v>15</v>
      </c>
      <c r="B18" s="27" t="s">
        <v>30</v>
      </c>
      <c r="C18" s="16" t="b">
        <v>1</v>
      </c>
      <c r="D18" s="15"/>
      <c r="E18" s="20"/>
      <c r="F18" s="20"/>
      <c r="G18" s="20"/>
      <c r="H18" s="20"/>
      <c r="I18" s="20"/>
      <c r="J18" s="20"/>
      <c r="K18" s="20"/>
    </row>
    <row r="19" spans="1:11" x14ac:dyDescent="0.25">
      <c r="A19" s="5">
        <v>16</v>
      </c>
      <c r="B19" s="27" t="s">
        <v>32</v>
      </c>
      <c r="C19" s="16" t="b">
        <v>1</v>
      </c>
      <c r="E19" s="20"/>
      <c r="F19" s="20"/>
      <c r="G19" s="20"/>
      <c r="H19" s="20"/>
      <c r="I19" s="20"/>
      <c r="J19" s="20"/>
      <c r="K19" s="20"/>
    </row>
    <row r="20" spans="1:11" x14ac:dyDescent="0.25">
      <c r="A20" s="6">
        <v>17</v>
      </c>
      <c r="B20" s="27" t="s">
        <v>33</v>
      </c>
      <c r="C20" s="16" t="b">
        <v>1</v>
      </c>
      <c r="E20" s="20"/>
      <c r="F20" s="20"/>
      <c r="G20" s="20"/>
      <c r="H20" s="20"/>
      <c r="I20" s="20"/>
      <c r="J20" s="20"/>
      <c r="K20" s="20"/>
    </row>
    <row r="21" spans="1:11" x14ac:dyDescent="0.25">
      <c r="A21" s="5">
        <v>18</v>
      </c>
      <c r="B21" s="27" t="s">
        <v>35</v>
      </c>
      <c r="C21" s="16" t="b">
        <v>1</v>
      </c>
      <c r="E21" s="20"/>
      <c r="F21" s="20"/>
      <c r="G21" s="20"/>
      <c r="H21" s="20"/>
      <c r="I21" s="20"/>
      <c r="J21" s="20"/>
      <c r="K21" s="20"/>
    </row>
    <row r="22" spans="1:11" x14ac:dyDescent="0.25">
      <c r="A22" s="6">
        <v>19</v>
      </c>
      <c r="B22" s="27" t="s">
        <v>37</v>
      </c>
      <c r="C22" s="16" t="b">
        <v>1</v>
      </c>
      <c r="E22" s="20"/>
      <c r="F22" s="20"/>
      <c r="G22" s="20"/>
      <c r="H22" s="20"/>
      <c r="I22" s="20"/>
      <c r="J22" s="20"/>
      <c r="K22" s="20"/>
    </row>
    <row r="23" spans="1:11" x14ac:dyDescent="0.25">
      <c r="A23" s="5">
        <v>20</v>
      </c>
      <c r="B23" s="27" t="s">
        <v>39</v>
      </c>
      <c r="C23" s="16" t="b">
        <v>1</v>
      </c>
      <c r="E23" s="20"/>
      <c r="F23" s="20"/>
      <c r="G23" s="20"/>
      <c r="H23" s="20"/>
      <c r="I23" s="20"/>
      <c r="J23" s="20"/>
      <c r="K23" s="20"/>
    </row>
    <row r="24" spans="1:11" x14ac:dyDescent="0.25">
      <c r="A24" s="6">
        <v>21</v>
      </c>
      <c r="B24" s="27" t="s">
        <v>41</v>
      </c>
      <c r="C24" s="16" t="b">
        <v>1</v>
      </c>
      <c r="E24" s="20"/>
      <c r="F24" s="20"/>
      <c r="G24" s="20"/>
      <c r="H24" s="20"/>
      <c r="I24" s="20"/>
      <c r="J24" s="20"/>
      <c r="K24" s="20"/>
    </row>
    <row r="25" spans="1:11" x14ac:dyDescent="0.25">
      <c r="A25" s="5">
        <v>22</v>
      </c>
      <c r="B25" s="27" t="s">
        <v>46</v>
      </c>
      <c r="C25" s="16" t="b">
        <v>1</v>
      </c>
      <c r="E25" s="20"/>
      <c r="F25" s="20"/>
      <c r="G25" s="20"/>
      <c r="H25" s="20"/>
      <c r="I25" s="20"/>
      <c r="J25" s="20"/>
      <c r="K25" s="20"/>
    </row>
    <row r="26" spans="1:11" x14ac:dyDescent="0.25">
      <c r="A26" s="6">
        <v>23</v>
      </c>
      <c r="B26" s="27" t="s">
        <v>47</v>
      </c>
      <c r="C26" s="16" t="b">
        <v>1</v>
      </c>
      <c r="E26" s="20"/>
      <c r="F26" s="20"/>
      <c r="G26" s="20"/>
      <c r="H26" s="20"/>
      <c r="I26" s="20"/>
      <c r="J26" s="20"/>
      <c r="K26" s="20"/>
    </row>
    <row r="27" spans="1:11" x14ac:dyDescent="0.25">
      <c r="A27" s="5">
        <v>24</v>
      </c>
      <c r="B27" s="27" t="s">
        <v>65</v>
      </c>
      <c r="C27" s="16" t="b">
        <v>1</v>
      </c>
      <c r="E27" s="20"/>
      <c r="F27" s="20"/>
      <c r="G27" s="20"/>
      <c r="H27" s="20"/>
      <c r="I27" s="20"/>
      <c r="J27" s="20"/>
      <c r="K27" s="20"/>
    </row>
    <row r="28" spans="1:11" x14ac:dyDescent="0.25">
      <c r="A28" s="6">
        <v>25</v>
      </c>
      <c r="B28" s="27" t="s">
        <v>54</v>
      </c>
      <c r="C28" s="16" t="b">
        <v>1</v>
      </c>
    </row>
    <row r="29" spans="1:11" x14ac:dyDescent="0.25">
      <c r="A29" s="5">
        <v>26</v>
      </c>
      <c r="B29" s="27" t="s">
        <v>51</v>
      </c>
      <c r="C29" s="16" t="b">
        <v>1</v>
      </c>
    </row>
    <row r="30" spans="1:11" x14ac:dyDescent="0.25">
      <c r="A30" s="6">
        <v>27</v>
      </c>
      <c r="B30" s="27" t="s">
        <v>52</v>
      </c>
      <c r="C30" s="16" t="b">
        <v>1</v>
      </c>
    </row>
    <row r="31" spans="1:11" x14ac:dyDescent="0.25">
      <c r="A31" s="5">
        <v>28</v>
      </c>
      <c r="B31" s="27" t="s">
        <v>59</v>
      </c>
      <c r="C31" s="16" t="b">
        <v>1</v>
      </c>
    </row>
    <row r="32" spans="1:11" x14ac:dyDescent="0.25">
      <c r="A32" s="6">
        <v>29</v>
      </c>
      <c r="B32" s="27" t="s">
        <v>61</v>
      </c>
      <c r="C32" s="16" t="b">
        <v>1</v>
      </c>
    </row>
    <row r="33" spans="1:3" x14ac:dyDescent="0.25">
      <c r="A33" s="5">
        <v>30</v>
      </c>
      <c r="B33" s="30" t="s">
        <v>69</v>
      </c>
      <c r="C33" s="16" t="b">
        <v>1</v>
      </c>
    </row>
    <row r="34" spans="1:3" x14ac:dyDescent="0.25">
      <c r="A34" s="6">
        <v>31</v>
      </c>
      <c r="B34" s="30" t="s">
        <v>80</v>
      </c>
      <c r="C34" s="16" t="b">
        <v>1</v>
      </c>
    </row>
    <row r="35" spans="1:3" x14ac:dyDescent="0.25">
      <c r="A35" s="5">
        <v>32</v>
      </c>
      <c r="B35" s="30" t="s">
        <v>81</v>
      </c>
      <c r="C35" s="16" t="b">
        <v>1</v>
      </c>
    </row>
    <row r="36" spans="1:3" x14ac:dyDescent="0.25">
      <c r="A36" s="6">
        <v>33</v>
      </c>
      <c r="B36" s="30" t="s">
        <v>94</v>
      </c>
      <c r="C36" s="16" t="b">
        <v>1</v>
      </c>
    </row>
    <row r="37" spans="1:3" x14ac:dyDescent="0.25">
      <c r="A37" s="5">
        <v>34</v>
      </c>
      <c r="B37" s="30" t="s">
        <v>107</v>
      </c>
      <c r="C37" s="16" t="b">
        <v>1</v>
      </c>
    </row>
    <row r="38" spans="1:3" x14ac:dyDescent="0.25">
      <c r="A38" s="6">
        <v>35</v>
      </c>
      <c r="B38" s="30" t="s">
        <v>113</v>
      </c>
      <c r="C38" s="16" t="b">
        <v>1</v>
      </c>
    </row>
    <row r="39" spans="1:3" x14ac:dyDescent="0.25">
      <c r="A39" s="5">
        <v>36</v>
      </c>
      <c r="B39" s="30" t="s">
        <v>114</v>
      </c>
      <c r="C39" s="16" t="b">
        <v>1</v>
      </c>
    </row>
    <row r="40" spans="1:3" x14ac:dyDescent="0.25">
      <c r="A40" s="6">
        <v>37</v>
      </c>
      <c r="B40" s="30" t="s">
        <v>115</v>
      </c>
      <c r="C40" s="16" t="b">
        <v>1</v>
      </c>
    </row>
    <row r="41" spans="1:3" x14ac:dyDescent="0.25">
      <c r="A41" s="5">
        <v>38</v>
      </c>
      <c r="B41" s="30" t="s">
        <v>116</v>
      </c>
      <c r="C41" s="16" t="b">
        <v>1</v>
      </c>
    </row>
    <row r="42" spans="1:3" x14ac:dyDescent="0.25">
      <c r="A42" s="6">
        <v>39</v>
      </c>
      <c r="B42" s="30" t="s">
        <v>119</v>
      </c>
      <c r="C42" s="16" t="b">
        <v>1</v>
      </c>
    </row>
    <row r="43" spans="1:3" x14ac:dyDescent="0.25">
      <c r="A43" s="5">
        <v>40</v>
      </c>
      <c r="B43" s="30" t="s">
        <v>128</v>
      </c>
      <c r="C43" s="16" t="b">
        <v>1</v>
      </c>
    </row>
    <row r="44" spans="1:3" x14ac:dyDescent="0.25">
      <c r="A44" s="6">
        <v>41</v>
      </c>
      <c r="B44" s="30" t="s">
        <v>129</v>
      </c>
      <c r="C44" s="16" t="b">
        <v>1</v>
      </c>
    </row>
    <row r="45" spans="1:3" x14ac:dyDescent="0.25">
      <c r="A45" s="5">
        <v>42</v>
      </c>
      <c r="B45" s="30" t="s">
        <v>130</v>
      </c>
      <c r="C45" s="16" t="b">
        <v>1</v>
      </c>
    </row>
    <row r="46" spans="1:3" x14ac:dyDescent="0.25">
      <c r="A46" s="6">
        <v>43</v>
      </c>
      <c r="B46" s="30" t="s">
        <v>134</v>
      </c>
      <c r="C46" s="16" t="b">
        <v>1</v>
      </c>
    </row>
    <row r="47" spans="1:3" x14ac:dyDescent="0.25">
      <c r="A47" s="5">
        <v>44</v>
      </c>
      <c r="B47" s="30" t="s">
        <v>135</v>
      </c>
      <c r="C47" s="16" t="b">
        <v>1</v>
      </c>
    </row>
    <row r="48" spans="1:3" x14ac:dyDescent="0.25">
      <c r="A48" s="6">
        <v>45</v>
      </c>
      <c r="B48" s="30" t="s">
        <v>139</v>
      </c>
      <c r="C48" s="16" t="b">
        <v>1</v>
      </c>
    </row>
    <row r="49" spans="1:55" x14ac:dyDescent="0.25">
      <c r="A49" s="5">
        <v>46</v>
      </c>
      <c r="B49" s="30" t="s">
        <v>148</v>
      </c>
      <c r="C49" s="16" t="b">
        <v>1</v>
      </c>
    </row>
    <row r="50" spans="1:55" x14ac:dyDescent="0.25">
      <c r="A50" s="6">
        <v>47</v>
      </c>
      <c r="B50" s="30" t="s">
        <v>149</v>
      </c>
      <c r="C50" s="16" t="b">
        <v>1</v>
      </c>
    </row>
    <row r="51" spans="1:55" x14ac:dyDescent="0.25">
      <c r="A51" s="5">
        <v>48</v>
      </c>
      <c r="B51" s="30" t="s">
        <v>163</v>
      </c>
      <c r="C51" s="16" t="b">
        <v>1</v>
      </c>
    </row>
    <row r="52" spans="1:55" x14ac:dyDescent="0.25">
      <c r="A52" s="5">
        <v>49</v>
      </c>
      <c r="B52" s="30" t="s">
        <v>154</v>
      </c>
      <c r="C52" s="16" t="b">
        <v>1</v>
      </c>
    </row>
    <row r="53" spans="1:55" x14ac:dyDescent="0.25">
      <c r="A53" s="6">
        <v>50</v>
      </c>
      <c r="B53" s="30" t="s">
        <v>155</v>
      </c>
      <c r="C53" s="16" t="b">
        <v>1</v>
      </c>
    </row>
    <row r="54" spans="1:55" x14ac:dyDescent="0.25">
      <c r="A54" s="6">
        <v>51</v>
      </c>
      <c r="B54" s="27" t="s">
        <v>160</v>
      </c>
      <c r="C54" s="16" t="b">
        <v>1</v>
      </c>
    </row>
    <row r="55" spans="1:55" x14ac:dyDescent="0.25">
      <c r="A55" s="1">
        <v>52</v>
      </c>
      <c r="C55" s="1" t="b">
        <v>1</v>
      </c>
    </row>
    <row r="56" spans="1:55" x14ac:dyDescent="0.25">
      <c r="A56" s="11">
        <v>53</v>
      </c>
      <c r="C56" s="1" t="b">
        <v>1</v>
      </c>
    </row>
    <row r="57" spans="1:55" x14ac:dyDescent="0.25">
      <c r="A57" s="1">
        <v>54</v>
      </c>
      <c r="C57" s="1" t="b">
        <v>1</v>
      </c>
    </row>
    <row r="58" spans="1:55" x14ac:dyDescent="0.25">
      <c r="A58" s="2"/>
    </row>
    <row r="59" spans="1:55" x14ac:dyDescent="0.25">
      <c r="A59" s="110"/>
    </row>
    <row r="60" spans="1:55" x14ac:dyDescent="0.25">
      <c r="A60" s="2"/>
      <c r="C60" s="18"/>
    </row>
    <row r="61" spans="1:55" x14ac:dyDescent="0.25">
      <c r="A61" s="2"/>
      <c r="D61" s="16"/>
    </row>
    <row r="62" spans="1:55" x14ac:dyDescent="0.25">
      <c r="A62" s="2"/>
      <c r="F62" s="3"/>
      <c r="L62" s="16"/>
      <c r="M62" s="16"/>
      <c r="N62" s="6"/>
      <c r="O62" s="6"/>
      <c r="P62" s="19"/>
      <c r="Q62" s="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16"/>
    </row>
    <row r="63" spans="1:55" x14ac:dyDescent="0.25">
      <c r="A63" s="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</row>
    <row r="64" spans="1:55" x14ac:dyDescent="0.25">
      <c r="A64" s="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</row>
    <row r="65" spans="1:55" x14ac:dyDescent="0.25">
      <c r="A65" s="2"/>
      <c r="M65" s="20"/>
      <c r="N65" s="20"/>
      <c r="O65" s="20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</row>
    <row r="66" spans="1:55" x14ac:dyDescent="0.25">
      <c r="A66" s="2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 x14ac:dyDescent="0.25">
      <c r="A67" s="2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</row>
    <row r="68" spans="1:55" x14ac:dyDescent="0.25"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</row>
    <row r="69" spans="1:55" x14ac:dyDescent="0.25"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</row>
    <row r="70" spans="1:55" x14ac:dyDescent="0.25"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</row>
    <row r="71" spans="1:55" x14ac:dyDescent="0.25"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</row>
    <row r="72" spans="1:55" x14ac:dyDescent="0.25"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 x14ac:dyDescent="0.25"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</row>
    <row r="74" spans="1:55" x14ac:dyDescent="0.25">
      <c r="F74" s="2" t="s">
        <v>512</v>
      </c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</row>
    <row r="75" spans="1:55" x14ac:dyDescent="0.25"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</row>
    <row r="76" spans="1:55" x14ac:dyDescent="0.25"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</row>
    <row r="77" spans="1:55" x14ac:dyDescent="0.25"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</row>
    <row r="78" spans="1:55" x14ac:dyDescent="0.25"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 x14ac:dyDescent="0.25"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</row>
    <row r="80" spans="1:55" x14ac:dyDescent="0.25"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</row>
    <row r="81" spans="14:55" x14ac:dyDescent="0.25"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</row>
    <row r="82" spans="14:55" x14ac:dyDescent="0.25"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</row>
    <row r="83" spans="14:55" x14ac:dyDescent="0.25"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</row>
    <row r="84" spans="14:55" x14ac:dyDescent="0.25"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</row>
    <row r="85" spans="14:55" x14ac:dyDescent="0.25"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</row>
    <row r="86" spans="14:55" x14ac:dyDescent="0.25"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4:55" x14ac:dyDescent="0.25"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</row>
    <row r="88" spans="14:55" x14ac:dyDescent="0.25"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</row>
    <row r="89" spans="14:55" x14ac:dyDescent="0.25"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</row>
    <row r="90" spans="14:55" x14ac:dyDescent="0.25"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</row>
    <row r="91" spans="14:55" x14ac:dyDescent="0.25"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4:55" x14ac:dyDescent="0.25"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</row>
    <row r="93" spans="14:55" x14ac:dyDescent="0.25"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</row>
    <row r="108" spans="1:13" ht="15.75" thickBot="1" x14ac:dyDescent="0.3"/>
    <row r="109" spans="1:13" x14ac:dyDescent="0.25">
      <c r="A109" s="80" t="s">
        <v>171</v>
      </c>
      <c r="B109" s="81"/>
      <c r="C109" s="82"/>
      <c r="D109" s="83"/>
      <c r="F109" s="2"/>
      <c r="G109" s="2"/>
      <c r="L109" s="16"/>
      <c r="M109" s="16"/>
    </row>
    <row r="110" spans="1:13" x14ac:dyDescent="0.25">
      <c r="A110" s="84" t="s">
        <v>173</v>
      </c>
      <c r="B110" s="77" t="s">
        <v>172</v>
      </c>
      <c r="C110" s="76"/>
      <c r="D110" s="85"/>
      <c r="F110" s="2"/>
      <c r="G110" s="2"/>
      <c r="L110" s="6"/>
      <c r="M110" s="16"/>
    </row>
    <row r="111" spans="1:13" ht="15.75" thickBot="1" x14ac:dyDescent="0.3">
      <c r="A111" s="86" t="s">
        <v>245</v>
      </c>
      <c r="B111" s="35" t="s">
        <v>280</v>
      </c>
      <c r="C111" s="19"/>
      <c r="D111" s="87"/>
      <c r="L111" s="20"/>
      <c r="M111" s="16"/>
    </row>
    <row r="112" spans="1:13" x14ac:dyDescent="0.25">
      <c r="A112" s="88" t="s">
        <v>246</v>
      </c>
      <c r="B112" s="34" t="s">
        <v>174</v>
      </c>
      <c r="C112" s="35"/>
      <c r="D112" s="87"/>
      <c r="F112" s="80" t="s">
        <v>299</v>
      </c>
      <c r="G112" s="99"/>
      <c r="I112" s="75" t="s">
        <v>377</v>
      </c>
      <c r="J112" s="77"/>
      <c r="K112" s="76"/>
      <c r="L112" s="105"/>
      <c r="M112" s="16"/>
    </row>
    <row r="113" spans="1:13" x14ac:dyDescent="0.25">
      <c r="A113" s="89" t="s">
        <v>247</v>
      </c>
      <c r="B113" s="40" t="s">
        <v>175</v>
      </c>
      <c r="C113" s="74"/>
      <c r="D113" s="90"/>
      <c r="F113" s="84" t="s">
        <v>173</v>
      </c>
      <c r="G113" s="100" t="s">
        <v>172</v>
      </c>
      <c r="I113" s="78" t="s">
        <v>173</v>
      </c>
      <c r="J113" s="45" t="s">
        <v>172</v>
      </c>
      <c r="K113" s="42"/>
      <c r="L113" s="79"/>
      <c r="M113" s="16"/>
    </row>
    <row r="114" spans="1:13" x14ac:dyDescent="0.25">
      <c r="A114" s="86" t="s">
        <v>176</v>
      </c>
      <c r="B114" s="34" t="s">
        <v>222</v>
      </c>
      <c r="C114" s="34"/>
      <c r="D114" s="91"/>
      <c r="F114" s="86" t="s">
        <v>306</v>
      </c>
      <c r="G114" s="101" t="s">
        <v>352</v>
      </c>
      <c r="I114" s="86" t="s">
        <v>404</v>
      </c>
      <c r="J114" s="35" t="s">
        <v>455</v>
      </c>
      <c r="K114" s="19"/>
      <c r="L114" s="91"/>
      <c r="M114" s="16"/>
    </row>
    <row r="115" spans="1:13" x14ac:dyDescent="0.25">
      <c r="A115" s="86" t="s">
        <v>177</v>
      </c>
      <c r="B115" s="34" t="s">
        <v>223</v>
      </c>
      <c r="C115" s="34"/>
      <c r="D115" s="91"/>
      <c r="F115" s="86" t="s">
        <v>303</v>
      </c>
      <c r="G115" s="101" t="s">
        <v>353</v>
      </c>
      <c r="I115" s="86" t="s">
        <v>405</v>
      </c>
      <c r="J115" s="35" t="s">
        <v>456</v>
      </c>
      <c r="K115" s="19"/>
      <c r="L115" s="91"/>
      <c r="M115" s="16"/>
    </row>
    <row r="116" spans="1:13" x14ac:dyDescent="0.25">
      <c r="A116" s="86" t="s">
        <v>178</v>
      </c>
      <c r="B116" s="34" t="s">
        <v>224</v>
      </c>
      <c r="C116" s="34"/>
      <c r="D116" s="91"/>
      <c r="F116" s="86" t="s">
        <v>304</v>
      </c>
      <c r="G116" s="101" t="s">
        <v>354</v>
      </c>
      <c r="I116" s="86" t="s">
        <v>406</v>
      </c>
      <c r="J116" s="35" t="s">
        <v>457</v>
      </c>
      <c r="K116" s="19"/>
      <c r="L116" s="91"/>
      <c r="M116" s="16"/>
    </row>
    <row r="117" spans="1:13" x14ac:dyDescent="0.25">
      <c r="A117" s="86" t="s">
        <v>179</v>
      </c>
      <c r="B117" s="34" t="s">
        <v>225</v>
      </c>
      <c r="C117" s="34"/>
      <c r="D117" s="91"/>
      <c r="F117" s="86" t="s">
        <v>305</v>
      </c>
      <c r="G117" s="101" t="s">
        <v>355</v>
      </c>
      <c r="I117" s="86" t="s">
        <v>407</v>
      </c>
      <c r="J117" s="35" t="s">
        <v>458</v>
      </c>
      <c r="K117" s="19"/>
      <c r="L117" s="91"/>
      <c r="M117" s="16"/>
    </row>
    <row r="118" spans="1:13" x14ac:dyDescent="0.25">
      <c r="A118" s="86" t="s">
        <v>180</v>
      </c>
      <c r="B118" s="34" t="s">
        <v>226</v>
      </c>
      <c r="C118" s="34"/>
      <c r="D118" s="91"/>
      <c r="F118" s="86" t="s">
        <v>307</v>
      </c>
      <c r="G118" s="101" t="s">
        <v>356</v>
      </c>
      <c r="I118" s="86" t="s">
        <v>408</v>
      </c>
      <c r="J118" s="35" t="s">
        <v>459</v>
      </c>
      <c r="K118" s="19"/>
      <c r="L118" s="91"/>
      <c r="M118" s="16"/>
    </row>
    <row r="119" spans="1:13" x14ac:dyDescent="0.25">
      <c r="A119" s="86" t="s">
        <v>181</v>
      </c>
      <c r="B119" s="34" t="s">
        <v>227</v>
      </c>
      <c r="C119" s="34"/>
      <c r="D119" s="91"/>
      <c r="F119" s="86" t="s">
        <v>308</v>
      </c>
      <c r="G119" s="102" t="s">
        <v>357</v>
      </c>
      <c r="I119" s="86" t="s">
        <v>409</v>
      </c>
      <c r="J119" s="35" t="s">
        <v>460</v>
      </c>
      <c r="K119" s="19"/>
      <c r="L119" s="87"/>
      <c r="M119" s="16"/>
    </row>
    <row r="120" spans="1:13" x14ac:dyDescent="0.25">
      <c r="A120" s="86" t="s">
        <v>230</v>
      </c>
      <c r="B120" s="34" t="s">
        <v>228</v>
      </c>
      <c r="C120" s="34"/>
      <c r="D120" s="91"/>
      <c r="F120" s="86" t="s">
        <v>300</v>
      </c>
      <c r="G120" s="102" t="s">
        <v>358</v>
      </c>
      <c r="I120" s="86" t="s">
        <v>410</v>
      </c>
      <c r="J120" s="35" t="s">
        <v>461</v>
      </c>
      <c r="K120" s="19"/>
      <c r="L120" s="87"/>
      <c r="M120" s="16"/>
    </row>
    <row r="121" spans="1:13" x14ac:dyDescent="0.25">
      <c r="A121" s="92" t="s">
        <v>182</v>
      </c>
      <c r="B121" s="40" t="s">
        <v>229</v>
      </c>
      <c r="C121" s="41"/>
      <c r="D121" s="93"/>
      <c r="F121" s="92" t="s">
        <v>309</v>
      </c>
      <c r="G121" s="103" t="s">
        <v>359</v>
      </c>
      <c r="I121" s="92" t="s">
        <v>411</v>
      </c>
      <c r="J121" s="39" t="s">
        <v>462</v>
      </c>
      <c r="K121" s="42"/>
      <c r="L121" s="94"/>
      <c r="M121" s="16"/>
    </row>
    <row r="122" spans="1:13" x14ac:dyDescent="0.25">
      <c r="A122" s="86" t="s">
        <v>183</v>
      </c>
      <c r="B122" s="34" t="s">
        <v>234</v>
      </c>
      <c r="C122" s="35"/>
      <c r="D122" s="87"/>
      <c r="F122" s="86" t="s">
        <v>310</v>
      </c>
      <c r="G122" s="102" t="s">
        <v>360</v>
      </c>
      <c r="I122" s="86" t="s">
        <v>412</v>
      </c>
      <c r="J122" s="35" t="s">
        <v>463</v>
      </c>
      <c r="K122" s="19"/>
      <c r="L122" s="87"/>
      <c r="M122" s="16"/>
    </row>
    <row r="123" spans="1:13" x14ac:dyDescent="0.25">
      <c r="A123" s="86" t="s">
        <v>184</v>
      </c>
      <c r="B123" s="34" t="s">
        <v>237</v>
      </c>
      <c r="C123" s="33"/>
      <c r="D123" s="87"/>
      <c r="F123" s="86" t="s">
        <v>301</v>
      </c>
      <c r="G123" s="102" t="s">
        <v>361</v>
      </c>
      <c r="I123" s="86" t="s">
        <v>413</v>
      </c>
      <c r="J123" s="35" t="s">
        <v>464</v>
      </c>
      <c r="K123" s="19"/>
      <c r="L123" s="87"/>
      <c r="M123" s="16"/>
    </row>
    <row r="124" spans="1:13" x14ac:dyDescent="0.25">
      <c r="A124" s="86" t="s">
        <v>185</v>
      </c>
      <c r="B124" s="34" t="s">
        <v>236</v>
      </c>
      <c r="C124" s="34"/>
      <c r="D124" s="87"/>
      <c r="F124" s="86" t="s">
        <v>311</v>
      </c>
      <c r="G124" s="102" t="s">
        <v>362</v>
      </c>
      <c r="I124" s="86" t="s">
        <v>414</v>
      </c>
      <c r="J124" s="35" t="s">
        <v>465</v>
      </c>
      <c r="K124" s="19"/>
      <c r="L124" s="87"/>
      <c r="M124" s="16"/>
    </row>
    <row r="125" spans="1:13" x14ac:dyDescent="0.25">
      <c r="A125" s="86" t="s">
        <v>186</v>
      </c>
      <c r="B125" s="34" t="s">
        <v>238</v>
      </c>
      <c r="C125" s="34"/>
      <c r="D125" s="87"/>
      <c r="F125" s="86" t="s">
        <v>312</v>
      </c>
      <c r="G125" s="101" t="s">
        <v>363</v>
      </c>
      <c r="I125" s="86" t="s">
        <v>415</v>
      </c>
      <c r="J125" s="35" t="s">
        <v>466</v>
      </c>
      <c r="K125" s="19"/>
      <c r="L125" s="87"/>
    </row>
    <row r="126" spans="1:13" x14ac:dyDescent="0.25">
      <c r="A126" s="86" t="s">
        <v>187</v>
      </c>
      <c r="B126" s="34" t="s">
        <v>239</v>
      </c>
      <c r="C126" s="34"/>
      <c r="D126" s="87"/>
      <c r="F126" s="86" t="s">
        <v>313</v>
      </c>
      <c r="G126" s="101" t="s">
        <v>364</v>
      </c>
      <c r="I126" s="86" t="s">
        <v>416</v>
      </c>
      <c r="J126" s="35" t="s">
        <v>468</v>
      </c>
      <c r="K126" s="19"/>
      <c r="L126" s="87"/>
    </row>
    <row r="127" spans="1:13" x14ac:dyDescent="0.25">
      <c r="A127" s="86" t="s">
        <v>188</v>
      </c>
      <c r="B127" s="34" t="s">
        <v>240</v>
      </c>
      <c r="C127" s="34"/>
      <c r="D127" s="87"/>
      <c r="F127" s="86" t="s">
        <v>314</v>
      </c>
      <c r="G127" s="101" t="s">
        <v>365</v>
      </c>
      <c r="I127" s="86" t="s">
        <v>417</v>
      </c>
      <c r="J127" s="35" t="s">
        <v>467</v>
      </c>
      <c r="K127" s="19"/>
      <c r="L127" s="87"/>
    </row>
    <row r="128" spans="1:13" x14ac:dyDescent="0.25">
      <c r="A128" s="86" t="s">
        <v>189</v>
      </c>
      <c r="B128" s="34" t="s">
        <v>241</v>
      </c>
      <c r="C128" s="34"/>
      <c r="D128" s="87"/>
      <c r="F128" s="86" t="s">
        <v>315</v>
      </c>
      <c r="G128" s="101" t="s">
        <v>366</v>
      </c>
      <c r="I128" s="86" t="s">
        <v>418</v>
      </c>
      <c r="J128" s="35" t="s">
        <v>469</v>
      </c>
      <c r="K128" s="19"/>
      <c r="L128" s="87"/>
    </row>
    <row r="129" spans="1:12" x14ac:dyDescent="0.25">
      <c r="A129" s="86" t="s">
        <v>190</v>
      </c>
      <c r="B129" s="34" t="s">
        <v>242</v>
      </c>
      <c r="C129" s="34"/>
      <c r="D129" s="87"/>
      <c r="F129" s="86" t="s">
        <v>316</v>
      </c>
      <c r="G129" s="102" t="s">
        <v>367</v>
      </c>
      <c r="I129" s="86" t="s">
        <v>419</v>
      </c>
      <c r="J129" s="35" t="s">
        <v>470</v>
      </c>
      <c r="K129" s="19"/>
      <c r="L129" s="87"/>
    </row>
    <row r="130" spans="1:12" x14ac:dyDescent="0.25">
      <c r="A130" s="86" t="s">
        <v>191</v>
      </c>
      <c r="B130" s="34" t="s">
        <v>243</v>
      </c>
      <c r="C130" s="34"/>
      <c r="D130" s="87"/>
      <c r="F130" s="86" t="s">
        <v>317</v>
      </c>
      <c r="G130" s="102" t="s">
        <v>368</v>
      </c>
      <c r="I130" s="86" t="s">
        <v>420</v>
      </c>
      <c r="J130" s="35" t="s">
        <v>471</v>
      </c>
      <c r="K130" s="19"/>
      <c r="L130" s="87"/>
    </row>
    <row r="131" spans="1:12" x14ac:dyDescent="0.25">
      <c r="A131" s="92" t="s">
        <v>192</v>
      </c>
      <c r="B131" s="40" t="s">
        <v>244</v>
      </c>
      <c r="C131" s="41"/>
      <c r="D131" s="94"/>
      <c r="F131" s="92" t="s">
        <v>318</v>
      </c>
      <c r="G131" s="103" t="s">
        <v>369</v>
      </c>
      <c r="I131" s="92" t="s">
        <v>421</v>
      </c>
      <c r="J131" s="39" t="s">
        <v>472</v>
      </c>
      <c r="K131" s="42"/>
      <c r="L131" s="94"/>
    </row>
    <row r="132" spans="1:12" x14ac:dyDescent="0.25">
      <c r="A132" s="86" t="s">
        <v>193</v>
      </c>
      <c r="B132" s="34" t="s">
        <v>248</v>
      </c>
      <c r="C132" s="19"/>
      <c r="D132" s="87"/>
      <c r="F132" s="86" t="s">
        <v>319</v>
      </c>
      <c r="G132" s="102" t="s">
        <v>370</v>
      </c>
      <c r="I132" s="86" t="s">
        <v>422</v>
      </c>
      <c r="J132" s="35" t="s">
        <v>473</v>
      </c>
      <c r="K132" s="19"/>
      <c r="L132" s="87"/>
    </row>
    <row r="133" spans="1:12" x14ac:dyDescent="0.25">
      <c r="A133" s="86" t="s">
        <v>297</v>
      </c>
      <c r="B133" s="34" t="s">
        <v>235</v>
      </c>
      <c r="C133" s="19"/>
      <c r="D133" s="87"/>
      <c r="F133" s="86" t="s">
        <v>320</v>
      </c>
      <c r="G133" s="102" t="s">
        <v>371</v>
      </c>
      <c r="I133" s="86" t="s">
        <v>423</v>
      </c>
      <c r="J133" s="35" t="s">
        <v>474</v>
      </c>
      <c r="K133" s="19"/>
      <c r="L133" s="87"/>
    </row>
    <row r="134" spans="1:12" x14ac:dyDescent="0.25">
      <c r="A134" s="86" t="s">
        <v>194</v>
      </c>
      <c r="B134" s="34" t="s">
        <v>249</v>
      </c>
      <c r="C134" s="19"/>
      <c r="D134" s="87"/>
      <c r="F134" s="86" t="s">
        <v>321</v>
      </c>
      <c r="G134" s="102" t="s">
        <v>372</v>
      </c>
      <c r="I134" s="86" t="s">
        <v>424</v>
      </c>
      <c r="J134" s="35" t="s">
        <v>475</v>
      </c>
      <c r="K134" s="19"/>
      <c r="L134" s="87"/>
    </row>
    <row r="135" spans="1:12" x14ac:dyDescent="0.25">
      <c r="A135" s="86" t="s">
        <v>195</v>
      </c>
      <c r="B135" s="34" t="s">
        <v>250</v>
      </c>
      <c r="C135" s="19"/>
      <c r="D135" s="87"/>
      <c r="F135" s="86" t="s">
        <v>322</v>
      </c>
      <c r="G135" s="101" t="s">
        <v>373</v>
      </c>
      <c r="I135" s="86" t="s">
        <v>425</v>
      </c>
      <c r="J135" s="35" t="s">
        <v>476</v>
      </c>
      <c r="K135" s="19"/>
      <c r="L135" s="87"/>
    </row>
    <row r="136" spans="1:12" x14ac:dyDescent="0.25">
      <c r="A136" s="86" t="s">
        <v>196</v>
      </c>
      <c r="B136" s="34" t="s">
        <v>251</v>
      </c>
      <c r="C136" s="19"/>
      <c r="D136" s="87"/>
      <c r="F136" s="86" t="s">
        <v>323</v>
      </c>
      <c r="G136" s="101" t="s">
        <v>374</v>
      </c>
      <c r="I136" s="86" t="s">
        <v>426</v>
      </c>
      <c r="J136" s="35" t="s">
        <v>477</v>
      </c>
      <c r="K136" s="19"/>
      <c r="L136" s="87"/>
    </row>
    <row r="137" spans="1:12" x14ac:dyDescent="0.25">
      <c r="A137" s="86" t="s">
        <v>197</v>
      </c>
      <c r="B137" s="34" t="s">
        <v>252</v>
      </c>
      <c r="C137" s="19"/>
      <c r="D137" s="87"/>
      <c r="F137" s="86" t="s">
        <v>324</v>
      </c>
      <c r="G137" s="101" t="s">
        <v>375</v>
      </c>
      <c r="I137" s="86" t="s">
        <v>427</v>
      </c>
      <c r="J137" s="35" t="s">
        <v>478</v>
      </c>
      <c r="K137" s="19"/>
      <c r="L137" s="87"/>
    </row>
    <row r="138" spans="1:12" x14ac:dyDescent="0.25">
      <c r="A138" s="86" t="s">
        <v>198</v>
      </c>
      <c r="B138" s="34" t="s">
        <v>253</v>
      </c>
      <c r="C138" s="19"/>
      <c r="D138" s="87"/>
      <c r="F138" s="86" t="s">
        <v>325</v>
      </c>
      <c r="G138" s="101" t="s">
        <v>376</v>
      </c>
      <c r="I138" s="86" t="s">
        <v>428</v>
      </c>
      <c r="J138" s="35" t="s">
        <v>479</v>
      </c>
      <c r="K138" s="19"/>
      <c r="L138" s="87"/>
    </row>
    <row r="139" spans="1:12" x14ac:dyDescent="0.25">
      <c r="A139" s="86" t="s">
        <v>199</v>
      </c>
      <c r="B139" s="34" t="s">
        <v>254</v>
      </c>
      <c r="C139" s="19"/>
      <c r="D139" s="87"/>
      <c r="F139" s="86" t="s">
        <v>326</v>
      </c>
      <c r="G139" s="102" t="s">
        <v>378</v>
      </c>
      <c r="I139" s="86" t="s">
        <v>429</v>
      </c>
      <c r="J139" s="35" t="s">
        <v>480</v>
      </c>
      <c r="K139" s="19"/>
      <c r="L139" s="87"/>
    </row>
    <row r="140" spans="1:12" x14ac:dyDescent="0.25">
      <c r="A140" s="86" t="s">
        <v>200</v>
      </c>
      <c r="B140" s="34" t="s">
        <v>255</v>
      </c>
      <c r="C140" s="19"/>
      <c r="D140" s="87"/>
      <c r="F140" s="86" t="s">
        <v>327</v>
      </c>
      <c r="G140" s="102" t="s">
        <v>379</v>
      </c>
      <c r="I140" s="86" t="s">
        <v>430</v>
      </c>
      <c r="J140" s="35" t="s">
        <v>481</v>
      </c>
      <c r="K140" s="19"/>
      <c r="L140" s="87"/>
    </row>
    <row r="141" spans="1:12" x14ac:dyDescent="0.25">
      <c r="A141" s="92" t="s">
        <v>201</v>
      </c>
      <c r="B141" s="40" t="s">
        <v>256</v>
      </c>
      <c r="C141" s="42"/>
      <c r="D141" s="94"/>
      <c r="F141" s="92" t="s">
        <v>328</v>
      </c>
      <c r="G141" s="103" t="s">
        <v>380</v>
      </c>
      <c r="I141" s="92" t="s">
        <v>431</v>
      </c>
      <c r="J141" s="39" t="s">
        <v>482</v>
      </c>
      <c r="K141" s="42"/>
      <c r="L141" s="94"/>
    </row>
    <row r="142" spans="1:12" x14ac:dyDescent="0.25">
      <c r="A142" s="86" t="s">
        <v>298</v>
      </c>
      <c r="B142" s="34" t="s">
        <v>257</v>
      </c>
      <c r="C142" s="19"/>
      <c r="D142" s="87"/>
      <c r="F142" s="86" t="s">
        <v>329</v>
      </c>
      <c r="G142" s="102" t="s">
        <v>381</v>
      </c>
      <c r="I142" s="86" t="s">
        <v>432</v>
      </c>
      <c r="J142" s="35" t="s">
        <v>483</v>
      </c>
      <c r="K142" s="19"/>
      <c r="L142" s="87"/>
    </row>
    <row r="143" spans="1:12" x14ac:dyDescent="0.25">
      <c r="A143" s="88" t="s">
        <v>202</v>
      </c>
      <c r="B143" s="34" t="s">
        <v>258</v>
      </c>
      <c r="C143" s="19"/>
      <c r="D143" s="87"/>
      <c r="F143" s="88" t="s">
        <v>330</v>
      </c>
      <c r="G143" s="102" t="s">
        <v>382</v>
      </c>
      <c r="I143" s="88" t="s">
        <v>433</v>
      </c>
      <c r="J143" s="34" t="s">
        <v>484</v>
      </c>
      <c r="K143" s="19"/>
      <c r="L143" s="87"/>
    </row>
    <row r="144" spans="1:12" x14ac:dyDescent="0.25">
      <c r="A144" s="88" t="s">
        <v>203</v>
      </c>
      <c r="B144" s="34" t="s">
        <v>259</v>
      </c>
      <c r="C144" s="19"/>
      <c r="D144" s="87"/>
      <c r="F144" s="88" t="s">
        <v>331</v>
      </c>
      <c r="G144" s="102" t="s">
        <v>383</v>
      </c>
      <c r="I144" s="88" t="s">
        <v>434</v>
      </c>
      <c r="J144" s="34" t="s">
        <v>485</v>
      </c>
      <c r="K144" s="19"/>
      <c r="L144" s="87"/>
    </row>
    <row r="145" spans="1:12" x14ac:dyDescent="0.25">
      <c r="A145" s="88" t="s">
        <v>204</v>
      </c>
      <c r="B145" s="34" t="s">
        <v>260</v>
      </c>
      <c r="C145" s="19"/>
      <c r="D145" s="87"/>
      <c r="F145" s="88" t="s">
        <v>332</v>
      </c>
      <c r="G145" s="101" t="s">
        <v>384</v>
      </c>
      <c r="I145" s="88" t="s">
        <v>435</v>
      </c>
      <c r="J145" s="34" t="s">
        <v>486</v>
      </c>
      <c r="K145" s="19"/>
      <c r="L145" s="87"/>
    </row>
    <row r="146" spans="1:12" x14ac:dyDescent="0.25">
      <c r="A146" s="88" t="s">
        <v>205</v>
      </c>
      <c r="B146" s="34" t="s">
        <v>261</v>
      </c>
      <c r="C146" s="19"/>
      <c r="D146" s="87"/>
      <c r="F146" s="88" t="s">
        <v>333</v>
      </c>
      <c r="G146" s="101" t="s">
        <v>385</v>
      </c>
      <c r="I146" s="88" t="s">
        <v>436</v>
      </c>
      <c r="J146" s="34" t="s">
        <v>487</v>
      </c>
      <c r="K146" s="19"/>
      <c r="L146" s="87"/>
    </row>
    <row r="147" spans="1:12" x14ac:dyDescent="0.25">
      <c r="A147" s="88" t="s">
        <v>206</v>
      </c>
      <c r="B147" s="34" t="s">
        <v>262</v>
      </c>
      <c r="C147" s="19"/>
      <c r="D147" s="87"/>
      <c r="F147" s="88" t="s">
        <v>334</v>
      </c>
      <c r="G147" s="101" t="s">
        <v>386</v>
      </c>
      <c r="I147" s="88" t="s">
        <v>437</v>
      </c>
      <c r="J147" s="34" t="s">
        <v>488</v>
      </c>
      <c r="K147" s="19"/>
      <c r="L147" s="87"/>
    </row>
    <row r="148" spans="1:12" x14ac:dyDescent="0.25">
      <c r="A148" s="88" t="s">
        <v>207</v>
      </c>
      <c r="B148" s="34" t="s">
        <v>263</v>
      </c>
      <c r="C148" s="19"/>
      <c r="D148" s="87"/>
      <c r="F148" s="88" t="s">
        <v>335</v>
      </c>
      <c r="G148" s="101" t="s">
        <v>387</v>
      </c>
      <c r="I148" s="88" t="s">
        <v>438</v>
      </c>
      <c r="J148" s="34" t="s">
        <v>489</v>
      </c>
      <c r="K148" s="19"/>
      <c r="L148" s="87"/>
    </row>
    <row r="149" spans="1:12" x14ac:dyDescent="0.25">
      <c r="A149" s="88" t="s">
        <v>208</v>
      </c>
      <c r="B149" s="34" t="s">
        <v>264</v>
      </c>
      <c r="C149" s="19"/>
      <c r="D149" s="87"/>
      <c r="F149" s="88" t="s">
        <v>336</v>
      </c>
      <c r="G149" s="102" t="s">
        <v>388</v>
      </c>
      <c r="I149" s="88" t="s">
        <v>439</v>
      </c>
      <c r="J149" s="34" t="s">
        <v>490</v>
      </c>
      <c r="K149" s="19"/>
      <c r="L149" s="87"/>
    </row>
    <row r="150" spans="1:12" x14ac:dyDescent="0.25">
      <c r="A150" s="88" t="s">
        <v>209</v>
      </c>
      <c r="B150" s="34" t="s">
        <v>265</v>
      </c>
      <c r="C150" s="19"/>
      <c r="D150" s="87"/>
      <c r="F150" s="88" t="s">
        <v>337</v>
      </c>
      <c r="G150" s="102" t="s">
        <v>389</v>
      </c>
      <c r="I150" s="88" t="s">
        <v>440</v>
      </c>
      <c r="J150" s="34" t="s">
        <v>491</v>
      </c>
      <c r="K150" s="19"/>
      <c r="L150" s="87"/>
    </row>
    <row r="151" spans="1:12" x14ac:dyDescent="0.25">
      <c r="A151" s="89" t="s">
        <v>210</v>
      </c>
      <c r="B151" s="40" t="s">
        <v>266</v>
      </c>
      <c r="C151" s="42"/>
      <c r="D151" s="94"/>
      <c r="F151" s="89" t="s">
        <v>338</v>
      </c>
      <c r="G151" s="103" t="s">
        <v>390</v>
      </c>
      <c r="I151" s="89" t="s">
        <v>441</v>
      </c>
      <c r="J151" s="40" t="s">
        <v>492</v>
      </c>
      <c r="K151" s="42"/>
      <c r="L151" s="94"/>
    </row>
    <row r="152" spans="1:12" x14ac:dyDescent="0.25">
      <c r="A152" s="88" t="s">
        <v>211</v>
      </c>
      <c r="B152" s="34" t="s">
        <v>267</v>
      </c>
      <c r="C152" s="19"/>
      <c r="D152" s="87"/>
      <c r="F152" s="88" t="s">
        <v>339</v>
      </c>
      <c r="G152" s="102" t="s">
        <v>391</v>
      </c>
      <c r="I152" s="88" t="s">
        <v>442</v>
      </c>
      <c r="J152" s="34" t="s">
        <v>493</v>
      </c>
      <c r="K152" s="19"/>
      <c r="L152" s="87"/>
    </row>
    <row r="153" spans="1:12" x14ac:dyDescent="0.25">
      <c r="A153" s="88" t="s">
        <v>212</v>
      </c>
      <c r="B153" s="34" t="s">
        <v>268</v>
      </c>
      <c r="C153" s="19"/>
      <c r="D153" s="87"/>
      <c r="F153" s="88" t="s">
        <v>340</v>
      </c>
      <c r="G153" s="102" t="s">
        <v>392</v>
      </c>
      <c r="I153" s="88" t="s">
        <v>443</v>
      </c>
      <c r="J153" s="34" t="s">
        <v>494</v>
      </c>
      <c r="K153" s="19"/>
      <c r="L153" s="87"/>
    </row>
    <row r="154" spans="1:12" x14ac:dyDescent="0.25">
      <c r="A154" s="88" t="s">
        <v>213</v>
      </c>
      <c r="B154" s="34" t="s">
        <v>269</v>
      </c>
      <c r="C154" s="19"/>
      <c r="D154" s="87"/>
      <c r="F154" s="88" t="s">
        <v>341</v>
      </c>
      <c r="G154" s="102" t="s">
        <v>393</v>
      </c>
      <c r="I154" s="88" t="s">
        <v>444</v>
      </c>
      <c r="J154" s="34" t="s">
        <v>495</v>
      </c>
      <c r="K154" s="19"/>
      <c r="L154" s="87"/>
    </row>
    <row r="155" spans="1:12" x14ac:dyDescent="0.25">
      <c r="A155" s="88" t="s">
        <v>214</v>
      </c>
      <c r="B155" s="34" t="s">
        <v>270</v>
      </c>
      <c r="C155" s="19"/>
      <c r="D155" s="87"/>
      <c r="F155" s="88" t="s">
        <v>342</v>
      </c>
      <c r="G155" s="101" t="s">
        <v>394</v>
      </c>
      <c r="I155" s="88" t="s">
        <v>445</v>
      </c>
      <c r="J155" s="34" t="s">
        <v>496</v>
      </c>
      <c r="K155" s="19"/>
      <c r="L155" s="87"/>
    </row>
    <row r="156" spans="1:12" x14ac:dyDescent="0.25">
      <c r="A156" s="88" t="s">
        <v>215</v>
      </c>
      <c r="B156" s="34" t="s">
        <v>271</v>
      </c>
      <c r="C156" s="19"/>
      <c r="D156" s="87"/>
      <c r="F156" s="88" t="s">
        <v>343</v>
      </c>
      <c r="G156" s="101" t="s">
        <v>395</v>
      </c>
      <c r="I156" s="88" t="s">
        <v>446</v>
      </c>
      <c r="J156" s="34" t="s">
        <v>497</v>
      </c>
      <c r="K156" s="19"/>
      <c r="L156" s="87"/>
    </row>
    <row r="157" spans="1:12" x14ac:dyDescent="0.25">
      <c r="A157" s="88" t="s">
        <v>216</v>
      </c>
      <c r="B157" s="34" t="s">
        <v>272</v>
      </c>
      <c r="C157" s="19"/>
      <c r="D157" s="87"/>
      <c r="F157" s="88" t="s">
        <v>344</v>
      </c>
      <c r="G157" s="101" t="s">
        <v>396</v>
      </c>
      <c r="I157" s="88" t="s">
        <v>447</v>
      </c>
      <c r="J157" s="34" t="s">
        <v>499</v>
      </c>
      <c r="K157" s="19"/>
      <c r="L157" s="87"/>
    </row>
    <row r="158" spans="1:12" x14ac:dyDescent="0.25">
      <c r="A158" s="88" t="s">
        <v>217</v>
      </c>
      <c r="B158" s="34" t="s">
        <v>273</v>
      </c>
      <c r="C158" s="19"/>
      <c r="D158" s="87"/>
      <c r="F158" s="88" t="s">
        <v>345</v>
      </c>
      <c r="G158" s="101" t="s">
        <v>397</v>
      </c>
      <c r="I158" s="88" t="s">
        <v>448</v>
      </c>
      <c r="J158" s="34" t="s">
        <v>498</v>
      </c>
      <c r="K158" s="19"/>
      <c r="L158" s="87"/>
    </row>
    <row r="159" spans="1:12" x14ac:dyDescent="0.25">
      <c r="A159" s="88" t="s">
        <v>218</v>
      </c>
      <c r="B159" s="34" t="s">
        <v>274</v>
      </c>
      <c r="C159" s="19"/>
      <c r="D159" s="87"/>
      <c r="F159" s="88" t="s">
        <v>346</v>
      </c>
      <c r="G159" s="102" t="s">
        <v>398</v>
      </c>
      <c r="I159" s="88" t="s">
        <v>449</v>
      </c>
      <c r="J159" s="34" t="s">
        <v>500</v>
      </c>
      <c r="K159" s="19"/>
      <c r="L159" s="87"/>
    </row>
    <row r="160" spans="1:12" x14ac:dyDescent="0.25">
      <c r="A160" s="88" t="s">
        <v>219</v>
      </c>
      <c r="B160" s="34" t="s">
        <v>275</v>
      </c>
      <c r="C160" s="19"/>
      <c r="D160" s="87"/>
      <c r="F160" s="88" t="s">
        <v>347</v>
      </c>
      <c r="G160" s="102" t="s">
        <v>399</v>
      </c>
      <c r="I160" s="88" t="s">
        <v>450</v>
      </c>
      <c r="J160" s="34" t="s">
        <v>501</v>
      </c>
      <c r="K160" s="19"/>
      <c r="L160" s="87"/>
    </row>
    <row r="161" spans="1:12" x14ac:dyDescent="0.25">
      <c r="A161" s="89" t="s">
        <v>220</v>
      </c>
      <c r="B161" s="40" t="s">
        <v>276</v>
      </c>
      <c r="C161" s="42"/>
      <c r="D161" s="94"/>
      <c r="F161" s="89" t="s">
        <v>348</v>
      </c>
      <c r="G161" s="103" t="s">
        <v>400</v>
      </c>
      <c r="I161" s="89" t="s">
        <v>451</v>
      </c>
      <c r="J161" s="40" t="s">
        <v>502</v>
      </c>
      <c r="K161" s="42"/>
      <c r="L161" s="94"/>
    </row>
    <row r="162" spans="1:12" x14ac:dyDescent="0.25">
      <c r="A162" s="88" t="s">
        <v>233</v>
      </c>
      <c r="B162" s="34" t="s">
        <v>277</v>
      </c>
      <c r="C162" s="19"/>
      <c r="D162" s="87"/>
      <c r="E162" s="35"/>
      <c r="F162" s="88" t="s">
        <v>349</v>
      </c>
      <c r="G162" s="102" t="s">
        <v>401</v>
      </c>
      <c r="I162" s="88" t="s">
        <v>452</v>
      </c>
      <c r="J162" s="34" t="s">
        <v>503</v>
      </c>
      <c r="K162" s="19"/>
      <c r="L162" s="87"/>
    </row>
    <row r="163" spans="1:12" x14ac:dyDescent="0.25">
      <c r="A163" s="88" t="s">
        <v>221</v>
      </c>
      <c r="B163" s="34" t="s">
        <v>278</v>
      </c>
      <c r="C163" s="19"/>
      <c r="D163" s="87"/>
      <c r="E163" s="2"/>
      <c r="F163" s="88" t="s">
        <v>350</v>
      </c>
      <c r="G163" s="102" t="s">
        <v>402</v>
      </c>
      <c r="I163" s="88" t="s">
        <v>453</v>
      </c>
      <c r="J163" s="34" t="s">
        <v>504</v>
      </c>
      <c r="K163" s="19"/>
      <c r="L163" s="87"/>
    </row>
    <row r="164" spans="1:12" ht="15.75" thickBot="1" x14ac:dyDescent="0.3">
      <c r="A164" s="86" t="s">
        <v>232</v>
      </c>
      <c r="B164" s="34" t="s">
        <v>279</v>
      </c>
      <c r="C164" s="19"/>
      <c r="D164" s="87"/>
      <c r="E164" s="2"/>
      <c r="F164" s="96" t="s">
        <v>351</v>
      </c>
      <c r="G164" s="104" t="s">
        <v>403</v>
      </c>
      <c r="I164" s="96" t="s">
        <v>454</v>
      </c>
      <c r="J164" s="97" t="s">
        <v>505</v>
      </c>
      <c r="K164" s="63"/>
      <c r="L164" s="98"/>
    </row>
    <row r="165" spans="1:12" x14ac:dyDescent="0.25">
      <c r="A165" s="95"/>
      <c r="B165" s="19"/>
      <c r="C165" s="19"/>
      <c r="D165" s="87"/>
      <c r="E165" s="2"/>
      <c r="F165" s="2"/>
      <c r="G165" s="2"/>
      <c r="I165" s="2"/>
      <c r="J165" s="2"/>
    </row>
    <row r="166" spans="1:12" ht="15.75" thickBot="1" x14ac:dyDescent="0.3">
      <c r="A166" s="96" t="s">
        <v>302</v>
      </c>
      <c r="B166" s="97" t="s">
        <v>516</v>
      </c>
      <c r="C166" s="63"/>
      <c r="D166" s="98"/>
      <c r="E166" s="2"/>
      <c r="F166" s="2"/>
      <c r="I166" s="2"/>
      <c r="J166" s="2"/>
    </row>
    <row r="167" spans="1:12" x14ac:dyDescent="0.25">
      <c r="B167" s="1"/>
      <c r="E167" s="2"/>
      <c r="F167" s="2"/>
      <c r="I167" s="2"/>
      <c r="J167" s="2"/>
    </row>
    <row r="168" spans="1:12" x14ac:dyDescent="0.25">
      <c r="B168" s="1"/>
      <c r="E168" s="2"/>
      <c r="F168" s="2"/>
      <c r="I168" s="2"/>
      <c r="J168" s="2"/>
    </row>
    <row r="169" spans="1:12" x14ac:dyDescent="0.25">
      <c r="A169" s="6"/>
      <c r="B169" s="28"/>
      <c r="C169" s="6"/>
      <c r="D169" s="19"/>
      <c r="E169" s="4"/>
      <c r="I169" s="2"/>
      <c r="J169" s="2"/>
    </row>
    <row r="170" spans="1:12" x14ac:dyDescent="0.25">
      <c r="A170" s="19"/>
      <c r="B170" s="29"/>
      <c r="C170" s="19"/>
      <c r="D170" s="19"/>
      <c r="E170" s="4"/>
      <c r="I170" s="2"/>
      <c r="J170" s="2"/>
    </row>
    <row r="171" spans="1:12" x14ac:dyDescent="0.25">
      <c r="A171" s="21"/>
      <c r="B171" s="29"/>
      <c r="C171" s="19"/>
      <c r="D171" s="19"/>
      <c r="E171" s="4"/>
      <c r="I171" s="2"/>
      <c r="J171" s="2"/>
    </row>
    <row r="172" spans="1:12" x14ac:dyDescent="0.25">
      <c r="A172" s="18"/>
      <c r="B172" s="31"/>
      <c r="C172" s="18"/>
      <c r="D172" s="19"/>
      <c r="E172" s="4"/>
      <c r="I172" s="2"/>
      <c r="J172" s="2"/>
    </row>
    <row r="173" spans="1:12" x14ac:dyDescent="0.25">
      <c r="A173" s="6"/>
      <c r="B173" s="28"/>
      <c r="C173" s="6"/>
      <c r="D173" s="19"/>
      <c r="E173" s="4"/>
      <c r="I173" s="2"/>
      <c r="J173" s="2"/>
    </row>
    <row r="174" spans="1:12" x14ac:dyDescent="0.25">
      <c r="A174" s="6"/>
      <c r="B174" s="28"/>
      <c r="C174" s="6"/>
      <c r="D174" s="19"/>
      <c r="E174" s="4"/>
      <c r="I174" s="2"/>
      <c r="J174" s="2"/>
    </row>
    <row r="175" spans="1:12" x14ac:dyDescent="0.25">
      <c r="A175" s="6"/>
      <c r="B175" s="28"/>
      <c r="C175" s="6"/>
      <c r="D175" s="19"/>
      <c r="E175" s="4"/>
      <c r="I175" s="2"/>
      <c r="J175" s="2"/>
    </row>
    <row r="176" spans="1:12" x14ac:dyDescent="0.25">
      <c r="A176" s="6"/>
      <c r="B176" s="28"/>
      <c r="C176" s="6"/>
      <c r="D176" s="19"/>
      <c r="E176" s="4"/>
      <c r="I176" s="2"/>
      <c r="J176" s="2"/>
    </row>
    <row r="177" spans="1:10" x14ac:dyDescent="0.25">
      <c r="A177" s="6"/>
      <c r="B177" s="28"/>
      <c r="C177" s="6"/>
      <c r="D177" s="19"/>
      <c r="E177" s="4"/>
      <c r="I177" s="2"/>
      <c r="J177" s="2"/>
    </row>
    <row r="178" spans="1:10" x14ac:dyDescent="0.25">
      <c r="A178" s="6"/>
      <c r="B178" s="28"/>
      <c r="C178" s="6"/>
      <c r="D178" s="19"/>
      <c r="E178" s="4"/>
      <c r="I178" s="2"/>
      <c r="J178" s="2"/>
    </row>
    <row r="179" spans="1:10" x14ac:dyDescent="0.25">
      <c r="A179" s="6"/>
      <c r="B179" s="28"/>
      <c r="C179" s="6"/>
      <c r="D179" s="19"/>
      <c r="E179" s="4"/>
      <c r="I179" s="2"/>
      <c r="J179" s="2"/>
    </row>
    <row r="180" spans="1:10" x14ac:dyDescent="0.25">
      <c r="A180" s="6"/>
      <c r="B180" s="28"/>
      <c r="C180" s="6"/>
      <c r="D180" s="19"/>
      <c r="E180" s="4"/>
      <c r="I180" s="2"/>
      <c r="J180" s="2"/>
    </row>
    <row r="181" spans="1:10" x14ac:dyDescent="0.25">
      <c r="A181" s="6"/>
      <c r="B181" s="28"/>
      <c r="C181" s="6"/>
      <c r="D181" s="19"/>
      <c r="E181" s="4"/>
      <c r="I181" s="2"/>
      <c r="J181" s="2"/>
    </row>
    <row r="182" spans="1:10" x14ac:dyDescent="0.25">
      <c r="A182" s="6"/>
      <c r="B182" s="28"/>
      <c r="C182" s="6"/>
      <c r="D182" s="19"/>
      <c r="E182" s="4"/>
      <c r="I182" s="2"/>
      <c r="J182" s="2"/>
    </row>
    <row r="183" spans="1:10" x14ac:dyDescent="0.25">
      <c r="A183" s="19"/>
      <c r="B183" s="29"/>
      <c r="C183" s="19"/>
      <c r="D183" s="19"/>
      <c r="E183" s="4"/>
      <c r="I183" s="2"/>
      <c r="J183" s="2"/>
    </row>
    <row r="184" spans="1:10" x14ac:dyDescent="0.25">
      <c r="A184" s="21"/>
      <c r="B184" s="29"/>
      <c r="C184" s="19"/>
      <c r="D184" s="19"/>
      <c r="E184" s="4"/>
      <c r="I184" s="2"/>
      <c r="J184" s="2"/>
    </row>
    <row r="185" spans="1:10" x14ac:dyDescent="0.25">
      <c r="A185" s="18"/>
      <c r="B185" s="31"/>
      <c r="C185" s="18"/>
      <c r="D185" s="19"/>
      <c r="E185" s="4"/>
      <c r="I185" s="2"/>
      <c r="J185" s="2"/>
    </row>
    <row r="186" spans="1:10" x14ac:dyDescent="0.25">
      <c r="A186" s="6"/>
      <c r="B186" s="28"/>
      <c r="C186" s="6"/>
      <c r="D186" s="19"/>
      <c r="E186" s="4"/>
      <c r="I186" s="2"/>
      <c r="J186" s="2"/>
    </row>
    <row r="187" spans="1:10" x14ac:dyDescent="0.25">
      <c r="A187" s="6"/>
      <c r="B187" s="28"/>
      <c r="C187" s="6"/>
      <c r="D187" s="19"/>
      <c r="E187" s="4"/>
      <c r="I187" s="2"/>
      <c r="J187" s="2"/>
    </row>
    <row r="188" spans="1:10" x14ac:dyDescent="0.25">
      <c r="A188" s="6"/>
      <c r="B188" s="28"/>
      <c r="C188" s="6"/>
      <c r="D188" s="19"/>
      <c r="E188" s="4"/>
      <c r="I188" s="2"/>
      <c r="J188" s="2"/>
    </row>
    <row r="189" spans="1:10" x14ac:dyDescent="0.25">
      <c r="A189" s="6"/>
      <c r="B189" s="28"/>
      <c r="C189" s="6"/>
      <c r="D189" s="19"/>
      <c r="E189" s="4"/>
      <c r="I189" s="2"/>
      <c r="J189" s="2"/>
    </row>
    <row r="190" spans="1:10" x14ac:dyDescent="0.25">
      <c r="A190" s="6"/>
      <c r="B190" s="28"/>
      <c r="C190" s="6"/>
      <c r="D190" s="19"/>
      <c r="E190" s="4"/>
      <c r="I190" s="2"/>
      <c r="J190" s="2"/>
    </row>
    <row r="191" spans="1:10" x14ac:dyDescent="0.25">
      <c r="A191" s="6"/>
      <c r="B191" s="28"/>
      <c r="C191" s="6"/>
      <c r="D191" s="19"/>
      <c r="E191" s="4"/>
      <c r="I191" s="2"/>
      <c r="J191" s="2"/>
    </row>
    <row r="192" spans="1:10" x14ac:dyDescent="0.25">
      <c r="A192" s="6"/>
      <c r="B192" s="28"/>
      <c r="C192" s="6"/>
      <c r="D192" s="19"/>
      <c r="E192" s="4"/>
      <c r="I192" s="2"/>
      <c r="J192" s="2"/>
    </row>
    <row r="193" spans="1:10" x14ac:dyDescent="0.25">
      <c r="A193" s="6"/>
      <c r="B193" s="28"/>
      <c r="C193" s="6"/>
      <c r="D193" s="19"/>
      <c r="E193" s="4"/>
      <c r="I193" s="2"/>
      <c r="J193" s="2"/>
    </row>
    <row r="194" spans="1:10" x14ac:dyDescent="0.25">
      <c r="A194" s="6"/>
      <c r="B194" s="28"/>
      <c r="C194" s="6"/>
      <c r="D194" s="19"/>
      <c r="E194" s="4"/>
      <c r="I194" s="2"/>
      <c r="J194" s="2"/>
    </row>
    <row r="195" spans="1:10" x14ac:dyDescent="0.25">
      <c r="A195" s="6"/>
      <c r="B195" s="28"/>
      <c r="C195" s="6"/>
      <c r="D195" s="19"/>
      <c r="E195" s="4"/>
      <c r="I195" s="2"/>
      <c r="J195" s="2"/>
    </row>
    <row r="196" spans="1:10" x14ac:dyDescent="0.25">
      <c r="A196" s="19"/>
      <c r="B196" s="29"/>
      <c r="C196" s="19"/>
      <c r="D196" s="19"/>
      <c r="E196" s="4"/>
      <c r="I196" s="2"/>
      <c r="J196" s="2"/>
    </row>
    <row r="197" spans="1:10" x14ac:dyDescent="0.25">
      <c r="A197" s="21"/>
      <c r="B197" s="29"/>
      <c r="C197" s="19"/>
      <c r="D197" s="19"/>
      <c r="E197" s="4"/>
      <c r="I197" s="2"/>
      <c r="J197" s="2"/>
    </row>
    <row r="198" spans="1:10" x14ac:dyDescent="0.25">
      <c r="A198" s="18"/>
      <c r="B198" s="31"/>
      <c r="C198" s="18"/>
      <c r="D198" s="19"/>
      <c r="E198" s="4"/>
      <c r="I198" s="2"/>
      <c r="J198" s="2"/>
    </row>
    <row r="199" spans="1:10" x14ac:dyDescent="0.25">
      <c r="A199" s="19"/>
      <c r="B199" s="29"/>
      <c r="C199" s="19"/>
      <c r="D199" s="8"/>
      <c r="E199" s="4"/>
      <c r="I199" s="2"/>
      <c r="J199" s="2"/>
    </row>
    <row r="200" spans="1:10" x14ac:dyDescent="0.25">
      <c r="A200" s="19"/>
      <c r="B200" s="29"/>
      <c r="C200" s="19"/>
      <c r="D200" s="8"/>
      <c r="E200" s="4"/>
      <c r="I200" s="2"/>
      <c r="J200" s="2"/>
    </row>
    <row r="201" spans="1:10" x14ac:dyDescent="0.25">
      <c r="A201" s="19"/>
      <c r="B201" s="29"/>
      <c r="C201" s="19"/>
      <c r="D201" s="8"/>
      <c r="E201" s="4"/>
      <c r="I201" s="2"/>
      <c r="J201" s="2"/>
    </row>
    <row r="202" spans="1:10" x14ac:dyDescent="0.25">
      <c r="A202" s="19"/>
      <c r="B202" s="29"/>
      <c r="C202" s="19"/>
      <c r="D202" s="19"/>
      <c r="E202" s="4"/>
      <c r="I202" s="2"/>
      <c r="J202" s="2"/>
    </row>
    <row r="203" spans="1:10" x14ac:dyDescent="0.25">
      <c r="A203" s="19"/>
      <c r="B203" s="29"/>
      <c r="C203" s="19"/>
      <c r="D203" s="19"/>
      <c r="E203" s="4"/>
      <c r="I203" s="2"/>
      <c r="J203" s="2"/>
    </row>
    <row r="204" spans="1:10" x14ac:dyDescent="0.25">
      <c r="A204" s="19"/>
      <c r="B204" s="29"/>
      <c r="C204" s="19"/>
      <c r="D204" s="19"/>
      <c r="E204" s="4"/>
      <c r="I204" s="2"/>
      <c r="J204" s="2"/>
    </row>
    <row r="205" spans="1:10" x14ac:dyDescent="0.25">
      <c r="A205" s="19"/>
      <c r="B205" s="29"/>
      <c r="C205" s="19"/>
      <c r="D205" s="19"/>
      <c r="E205" s="4"/>
    </row>
    <row r="206" spans="1:10" x14ac:dyDescent="0.25">
      <c r="A206" s="19"/>
      <c r="B206" s="29"/>
      <c r="C206" s="19"/>
      <c r="D206" s="19"/>
      <c r="E206" s="4"/>
    </row>
    <row r="207" spans="1:10" x14ac:dyDescent="0.25">
      <c r="A207" s="19"/>
      <c r="B207" s="29"/>
      <c r="C207" s="19"/>
      <c r="D207" s="19"/>
      <c r="E207" s="4"/>
    </row>
    <row r="208" spans="1:10" x14ac:dyDescent="0.25">
      <c r="A208" s="19"/>
      <c r="B208" s="29"/>
      <c r="C208" s="19"/>
      <c r="D208" s="8"/>
      <c r="E208" s="4"/>
    </row>
    <row r="209" spans="1:5" x14ac:dyDescent="0.25">
      <c r="A209" s="19"/>
      <c r="B209" s="29"/>
      <c r="C209" s="19"/>
      <c r="D209" s="19"/>
      <c r="E209" s="4"/>
    </row>
    <row r="210" spans="1:5" x14ac:dyDescent="0.25">
      <c r="A210" s="21"/>
      <c r="B210" s="29"/>
      <c r="C210" s="19"/>
      <c r="D210" s="19"/>
      <c r="E210" s="4"/>
    </row>
    <row r="211" spans="1:5" x14ac:dyDescent="0.25">
      <c r="A211" s="18"/>
      <c r="B211" s="31"/>
      <c r="C211" s="18"/>
      <c r="D211" s="19"/>
      <c r="E211" s="4"/>
    </row>
    <row r="212" spans="1:5" x14ac:dyDescent="0.25">
      <c r="A212" s="6"/>
      <c r="B212" s="28"/>
      <c r="C212" s="6"/>
      <c r="D212" s="19"/>
      <c r="E212" s="4"/>
    </row>
    <row r="213" spans="1:5" x14ac:dyDescent="0.25">
      <c r="A213" s="6"/>
      <c r="B213" s="28"/>
      <c r="C213" s="6"/>
      <c r="D213" s="19"/>
      <c r="E213" s="4"/>
    </row>
    <row r="214" spans="1:5" x14ac:dyDescent="0.25">
      <c r="A214" s="6"/>
      <c r="B214" s="28"/>
      <c r="C214" s="6"/>
      <c r="D214" s="8"/>
      <c r="E214" s="4"/>
    </row>
    <row r="215" spans="1:5" x14ac:dyDescent="0.25">
      <c r="A215" s="6"/>
      <c r="B215" s="28"/>
      <c r="C215" s="6"/>
      <c r="D215" s="19"/>
      <c r="E215" s="4"/>
    </row>
    <row r="216" spans="1:5" x14ac:dyDescent="0.25">
      <c r="A216" s="6"/>
      <c r="B216" s="28"/>
      <c r="C216" s="6"/>
      <c r="D216" s="19"/>
      <c r="E216" s="4"/>
    </row>
    <row r="217" spans="1:5" x14ac:dyDescent="0.25">
      <c r="A217" s="6"/>
      <c r="B217" s="28"/>
      <c r="C217" s="6"/>
      <c r="D217" s="19"/>
      <c r="E217" s="4"/>
    </row>
    <row r="218" spans="1:5" x14ac:dyDescent="0.25">
      <c r="A218" s="6"/>
      <c r="B218" s="28"/>
      <c r="C218" s="6"/>
      <c r="D218" s="19"/>
      <c r="E218" s="4"/>
    </row>
    <row r="219" spans="1:5" x14ac:dyDescent="0.25">
      <c r="A219" s="6"/>
      <c r="B219" s="28"/>
      <c r="C219" s="6"/>
      <c r="D219" s="19"/>
      <c r="E219" s="4"/>
    </row>
    <row r="220" spans="1:5" x14ac:dyDescent="0.25">
      <c r="A220" s="6"/>
      <c r="B220" s="28"/>
      <c r="C220" s="6"/>
      <c r="D220" s="19"/>
      <c r="E220" s="4"/>
    </row>
    <row r="221" spans="1:5" x14ac:dyDescent="0.25">
      <c r="A221" s="6"/>
      <c r="B221" s="28"/>
      <c r="C221" s="6"/>
      <c r="D221" s="19"/>
      <c r="E221" s="4"/>
    </row>
    <row r="222" spans="1:5" x14ac:dyDescent="0.25">
      <c r="A222" s="6"/>
      <c r="B222" s="28"/>
      <c r="C222" s="6"/>
      <c r="D222" s="19"/>
      <c r="E222" s="4"/>
    </row>
    <row r="223" spans="1:5" x14ac:dyDescent="0.25">
      <c r="A223" s="6"/>
      <c r="B223" s="28"/>
      <c r="C223" s="6"/>
      <c r="D223" s="19"/>
      <c r="E223" s="4"/>
    </row>
    <row r="224" spans="1:5" x14ac:dyDescent="0.25">
      <c r="A224" s="18"/>
      <c r="B224" s="31"/>
      <c r="C224" s="18"/>
      <c r="D224" s="19"/>
      <c r="E224" s="4"/>
    </row>
    <row r="225" spans="1:5" x14ac:dyDescent="0.25">
      <c r="A225" s="21"/>
      <c r="B225" s="29"/>
      <c r="C225" s="19"/>
      <c r="D225" s="19"/>
      <c r="E225" s="4"/>
    </row>
    <row r="226" spans="1:5" x14ac:dyDescent="0.25">
      <c r="A226" s="18"/>
      <c r="B226" s="31"/>
      <c r="C226" s="18"/>
      <c r="D226" s="19"/>
      <c r="E226" s="4"/>
    </row>
    <row r="227" spans="1:5" x14ac:dyDescent="0.25">
      <c r="A227" s="6"/>
      <c r="B227" s="28"/>
      <c r="C227" s="6"/>
      <c r="D227" s="19"/>
      <c r="E227" s="4"/>
    </row>
    <row r="228" spans="1:5" x14ac:dyDescent="0.25">
      <c r="A228" s="6"/>
      <c r="B228" s="28"/>
      <c r="C228" s="6"/>
      <c r="D228" s="19"/>
      <c r="E228" s="4"/>
    </row>
    <row r="229" spans="1:5" x14ac:dyDescent="0.25">
      <c r="A229" s="6"/>
      <c r="B229" s="28"/>
      <c r="C229" s="6"/>
      <c r="D229" s="19"/>
      <c r="E229" s="4"/>
    </row>
    <row r="230" spans="1:5" x14ac:dyDescent="0.25">
      <c r="A230" s="6"/>
      <c r="B230" s="28"/>
      <c r="C230" s="6"/>
      <c r="D230" s="19"/>
      <c r="E230" s="4"/>
    </row>
    <row r="231" spans="1:5" x14ac:dyDescent="0.25">
      <c r="A231" s="6"/>
      <c r="B231" s="28"/>
      <c r="C231" s="6"/>
      <c r="D231" s="19"/>
      <c r="E231" s="4"/>
    </row>
    <row r="232" spans="1:5" x14ac:dyDescent="0.25">
      <c r="A232" s="6"/>
      <c r="B232" s="28"/>
      <c r="C232" s="6"/>
      <c r="D232" s="19"/>
      <c r="E232" s="4"/>
    </row>
    <row r="233" spans="1:5" x14ac:dyDescent="0.25">
      <c r="A233" s="6"/>
      <c r="B233" s="28"/>
      <c r="C233" s="6"/>
      <c r="D233" s="19"/>
      <c r="E233" s="4"/>
    </row>
    <row r="234" spans="1:5" x14ac:dyDescent="0.25">
      <c r="A234" s="6"/>
      <c r="B234" s="28"/>
      <c r="C234" s="6"/>
      <c r="D234" s="19"/>
      <c r="E234" s="4"/>
    </row>
    <row r="235" spans="1:5" x14ac:dyDescent="0.25">
      <c r="A235" s="6"/>
      <c r="B235" s="28"/>
      <c r="C235" s="6"/>
      <c r="D235" s="19"/>
      <c r="E235" s="4"/>
    </row>
    <row r="236" spans="1:5" x14ac:dyDescent="0.25">
      <c r="A236" s="6"/>
      <c r="B236" s="28"/>
      <c r="C236" s="6"/>
      <c r="D236" s="19"/>
      <c r="E236" s="4"/>
    </row>
    <row r="237" spans="1:5" x14ac:dyDescent="0.25">
      <c r="A237" s="18"/>
      <c r="B237" s="31"/>
      <c r="C237" s="18"/>
      <c r="D237" s="19"/>
      <c r="E237" s="4"/>
    </row>
    <row r="238" spans="1:5" x14ac:dyDescent="0.25">
      <c r="A238" s="21"/>
      <c r="B238" s="29"/>
      <c r="C238" s="19"/>
      <c r="D238" s="19"/>
      <c r="E238" s="4"/>
    </row>
    <row r="239" spans="1:5" x14ac:dyDescent="0.25">
      <c r="A239" s="18"/>
      <c r="B239" s="31"/>
      <c r="C239" s="18"/>
      <c r="D239" s="19"/>
      <c r="E239" s="4"/>
    </row>
    <row r="240" spans="1:5" x14ac:dyDescent="0.25">
      <c r="A240" s="6"/>
      <c r="B240" s="28"/>
      <c r="C240" s="6"/>
      <c r="D240" s="19"/>
      <c r="E240" s="4"/>
    </row>
    <row r="241" spans="1:5" x14ac:dyDescent="0.25">
      <c r="A241" s="6"/>
      <c r="B241" s="28"/>
      <c r="C241" s="6"/>
      <c r="D241" s="19"/>
      <c r="E241" s="4"/>
    </row>
    <row r="242" spans="1:5" x14ac:dyDescent="0.25">
      <c r="A242" s="6"/>
      <c r="B242" s="28"/>
      <c r="C242" s="6"/>
      <c r="D242" s="19"/>
      <c r="E242" s="4"/>
    </row>
    <row r="243" spans="1:5" x14ac:dyDescent="0.25">
      <c r="A243" s="6"/>
      <c r="B243" s="28"/>
      <c r="C243" s="6"/>
      <c r="D243" s="19"/>
      <c r="E243" s="4"/>
    </row>
    <row r="244" spans="1:5" x14ac:dyDescent="0.25">
      <c r="A244" s="6"/>
      <c r="B244" s="28"/>
      <c r="C244" s="6"/>
      <c r="D244" s="19"/>
      <c r="E244" s="4"/>
    </row>
    <row r="245" spans="1:5" x14ac:dyDescent="0.25">
      <c r="A245" s="6"/>
      <c r="B245" s="28"/>
      <c r="C245" s="6"/>
      <c r="D245" s="19"/>
      <c r="E245" s="4"/>
    </row>
    <row r="246" spans="1:5" x14ac:dyDescent="0.25">
      <c r="A246" s="6"/>
      <c r="B246" s="28"/>
      <c r="C246" s="6"/>
      <c r="D246" s="19"/>
      <c r="E246" s="4"/>
    </row>
    <row r="247" spans="1:5" x14ac:dyDescent="0.25">
      <c r="A247" s="6"/>
      <c r="B247" s="28"/>
      <c r="C247" s="6"/>
      <c r="D247" s="19"/>
      <c r="E247" s="4"/>
    </row>
    <row r="248" spans="1:5" x14ac:dyDescent="0.25">
      <c r="A248" s="6"/>
      <c r="B248" s="28"/>
      <c r="C248" s="6"/>
      <c r="D248" s="19"/>
      <c r="E248" s="4"/>
    </row>
    <row r="249" spans="1:5" x14ac:dyDescent="0.25">
      <c r="A249" s="6"/>
      <c r="B249" s="28"/>
      <c r="C249" s="6"/>
      <c r="D249" s="19"/>
      <c r="E249" s="4"/>
    </row>
    <row r="250" spans="1:5" x14ac:dyDescent="0.25">
      <c r="A250" s="18"/>
      <c r="B250" s="31"/>
      <c r="C250" s="18"/>
      <c r="D250" s="19"/>
      <c r="E250" s="4"/>
    </row>
    <row r="251" spans="1:5" x14ac:dyDescent="0.25">
      <c r="A251" s="21"/>
      <c r="B251" s="29"/>
      <c r="C251" s="19"/>
      <c r="D251" s="19"/>
      <c r="E251" s="4"/>
    </row>
    <row r="252" spans="1:5" x14ac:dyDescent="0.25">
      <c r="A252" s="18"/>
      <c r="B252" s="31"/>
      <c r="C252" s="18"/>
      <c r="D252" s="19"/>
      <c r="E252" s="4"/>
    </row>
    <row r="253" spans="1:5" x14ac:dyDescent="0.25">
      <c r="A253" s="6"/>
      <c r="B253" s="28"/>
      <c r="C253" s="6"/>
      <c r="D253" s="19"/>
      <c r="E253" s="4"/>
    </row>
    <row r="254" spans="1:5" x14ac:dyDescent="0.25">
      <c r="A254" s="6"/>
      <c r="B254" s="28"/>
      <c r="C254" s="6"/>
      <c r="D254" s="19"/>
      <c r="E254" s="4"/>
    </row>
    <row r="255" spans="1:5" x14ac:dyDescent="0.25">
      <c r="A255" s="6"/>
      <c r="B255" s="28"/>
      <c r="C255" s="6"/>
      <c r="D255" s="19"/>
      <c r="E255" s="4"/>
    </row>
    <row r="256" spans="1:5" x14ac:dyDescent="0.25">
      <c r="A256" s="6"/>
      <c r="B256" s="28"/>
      <c r="C256" s="6"/>
      <c r="D256" s="19"/>
      <c r="E256" s="4"/>
    </row>
    <row r="257" spans="1:5" x14ac:dyDescent="0.25">
      <c r="A257" s="6"/>
      <c r="B257" s="28"/>
      <c r="C257" s="6"/>
      <c r="D257" s="19"/>
      <c r="E257" s="4"/>
    </row>
    <row r="258" spans="1:5" x14ac:dyDescent="0.25">
      <c r="A258" s="6"/>
      <c r="B258" s="28"/>
      <c r="C258" s="6"/>
      <c r="D258" s="19"/>
      <c r="E258" s="4"/>
    </row>
    <row r="259" spans="1:5" x14ac:dyDescent="0.25">
      <c r="A259" s="6"/>
      <c r="B259" s="28"/>
      <c r="C259" s="6"/>
      <c r="D259" s="19"/>
      <c r="E259" s="4"/>
    </row>
    <row r="260" spans="1:5" x14ac:dyDescent="0.25">
      <c r="A260" s="6"/>
      <c r="B260" s="28"/>
      <c r="C260" s="6"/>
      <c r="D260" s="19"/>
      <c r="E260" s="4"/>
    </row>
    <row r="261" spans="1:5" x14ac:dyDescent="0.25">
      <c r="A261" s="6"/>
      <c r="B261" s="28"/>
      <c r="C261" s="6"/>
      <c r="D261" s="19"/>
      <c r="E261" s="4"/>
    </row>
    <row r="262" spans="1:5" x14ac:dyDescent="0.25">
      <c r="A262" s="6"/>
      <c r="B262" s="28"/>
      <c r="C262" s="6"/>
      <c r="D262" s="19"/>
      <c r="E262" s="4"/>
    </row>
    <row r="263" spans="1:5" x14ac:dyDescent="0.25">
      <c r="A263" s="6"/>
      <c r="B263" s="28"/>
      <c r="C263" s="6"/>
      <c r="D263" s="19"/>
      <c r="E263" s="4"/>
    </row>
    <row r="264" spans="1:5" x14ac:dyDescent="0.25">
      <c r="A264" s="6"/>
      <c r="B264" s="29"/>
      <c r="C264" s="19"/>
      <c r="D264" s="19"/>
      <c r="E264" s="4"/>
    </row>
    <row r="265" spans="1:5" x14ac:dyDescent="0.25">
      <c r="A265" s="21"/>
      <c r="B265" s="29"/>
      <c r="C265" s="19"/>
      <c r="D265" s="19"/>
      <c r="E265" s="4"/>
    </row>
    <row r="266" spans="1:5" x14ac:dyDescent="0.25">
      <c r="A266" s="18"/>
      <c r="B266" s="31"/>
      <c r="C266" s="18"/>
      <c r="D266" s="19"/>
      <c r="E266" s="4"/>
    </row>
    <row r="267" spans="1:5" x14ac:dyDescent="0.25">
      <c r="A267" s="6"/>
      <c r="B267" s="28"/>
      <c r="C267" s="6"/>
      <c r="D267" s="19"/>
      <c r="E267" s="4"/>
    </row>
    <row r="268" spans="1:5" x14ac:dyDescent="0.25">
      <c r="A268" s="6"/>
      <c r="B268" s="28"/>
      <c r="C268" s="6"/>
      <c r="D268" s="19"/>
      <c r="E268" s="4"/>
    </row>
    <row r="269" spans="1:5" x14ac:dyDescent="0.25">
      <c r="A269" s="6"/>
      <c r="B269" s="28"/>
      <c r="C269" s="6"/>
      <c r="D269" s="19"/>
      <c r="E269" s="4"/>
    </row>
    <row r="270" spans="1:5" x14ac:dyDescent="0.25">
      <c r="A270" s="6"/>
      <c r="B270" s="28"/>
      <c r="C270" s="6"/>
      <c r="D270" s="19"/>
      <c r="E270" s="4"/>
    </row>
    <row r="271" spans="1:5" x14ac:dyDescent="0.25">
      <c r="A271" s="6"/>
      <c r="B271" s="28"/>
      <c r="C271" s="6"/>
      <c r="D271" s="19"/>
      <c r="E271" s="4"/>
    </row>
    <row r="272" spans="1:5" x14ac:dyDescent="0.25">
      <c r="A272" s="6"/>
      <c r="B272" s="28"/>
      <c r="C272" s="6"/>
      <c r="D272" s="19"/>
      <c r="E272" s="4"/>
    </row>
    <row r="273" spans="1:5" x14ac:dyDescent="0.25">
      <c r="A273" s="6"/>
      <c r="B273" s="28"/>
      <c r="C273" s="6"/>
      <c r="D273" s="19"/>
      <c r="E273" s="4"/>
    </row>
    <row r="274" spans="1:5" x14ac:dyDescent="0.25">
      <c r="A274" s="6"/>
      <c r="B274" s="28"/>
      <c r="C274" s="6"/>
      <c r="D274" s="19"/>
      <c r="E274" s="4"/>
    </row>
    <row r="275" spans="1:5" x14ac:dyDescent="0.25">
      <c r="A275" s="6"/>
      <c r="B275" s="28"/>
      <c r="C275" s="6"/>
      <c r="D275" s="19"/>
      <c r="E275" s="4"/>
    </row>
    <row r="276" spans="1:5" x14ac:dyDescent="0.25">
      <c r="A276" s="6"/>
      <c r="B276" s="28"/>
      <c r="C276" s="6"/>
      <c r="D276" s="19"/>
      <c r="E276" s="4"/>
    </row>
    <row r="277" spans="1:5" x14ac:dyDescent="0.25">
      <c r="A277" s="6"/>
      <c r="B277" s="29"/>
      <c r="C277" s="19"/>
      <c r="D277" s="19"/>
      <c r="E277" s="4"/>
    </row>
    <row r="278" spans="1:5" x14ac:dyDescent="0.25">
      <c r="A278" s="21"/>
      <c r="B278" s="29"/>
      <c r="C278" s="19"/>
      <c r="D278" s="19"/>
      <c r="E278" s="4"/>
    </row>
    <row r="279" spans="1:5" x14ac:dyDescent="0.25">
      <c r="A279" s="18"/>
      <c r="B279" s="31"/>
      <c r="C279" s="18"/>
      <c r="D279" s="19"/>
      <c r="E279" s="4"/>
    </row>
    <row r="280" spans="1:5" x14ac:dyDescent="0.25">
      <c r="A280" s="6"/>
      <c r="B280" s="28"/>
      <c r="C280" s="6"/>
      <c r="D280" s="19"/>
      <c r="E280" s="4"/>
    </row>
    <row r="281" spans="1:5" x14ac:dyDescent="0.25">
      <c r="A281" s="6"/>
      <c r="B281" s="28"/>
      <c r="C281" s="6"/>
      <c r="D281" s="19"/>
      <c r="E281" s="4"/>
    </row>
    <row r="282" spans="1:5" x14ac:dyDescent="0.25">
      <c r="A282" s="6"/>
      <c r="B282" s="28"/>
      <c r="C282" s="6"/>
      <c r="D282" s="19"/>
      <c r="E282" s="4"/>
    </row>
    <row r="283" spans="1:5" x14ac:dyDescent="0.25">
      <c r="A283" s="6"/>
      <c r="B283" s="28"/>
      <c r="C283" s="6"/>
      <c r="D283" s="19"/>
      <c r="E283" s="4"/>
    </row>
    <row r="284" spans="1:5" x14ac:dyDescent="0.25">
      <c r="A284" s="6"/>
      <c r="B284" s="28"/>
      <c r="C284" s="6"/>
      <c r="D284" s="19"/>
      <c r="E284" s="4"/>
    </row>
    <row r="285" spans="1:5" x14ac:dyDescent="0.25">
      <c r="A285" s="6"/>
      <c r="B285" s="28"/>
      <c r="C285" s="6"/>
      <c r="D285" s="19"/>
      <c r="E285" s="4"/>
    </row>
    <row r="286" spans="1:5" x14ac:dyDescent="0.25">
      <c r="A286" s="6"/>
      <c r="B286" s="28"/>
      <c r="C286" s="6"/>
      <c r="D286" s="19"/>
      <c r="E286" s="4"/>
    </row>
    <row r="287" spans="1:5" x14ac:dyDescent="0.25">
      <c r="A287" s="6"/>
      <c r="B287" s="28"/>
      <c r="C287" s="6"/>
      <c r="D287" s="19"/>
      <c r="E287" s="4"/>
    </row>
    <row r="288" spans="1:5" x14ac:dyDescent="0.25">
      <c r="A288" s="6"/>
      <c r="B288" s="28"/>
      <c r="C288" s="6"/>
      <c r="D288" s="19"/>
      <c r="E288" s="4"/>
    </row>
    <row r="289" spans="1:5" x14ac:dyDescent="0.25">
      <c r="A289" s="6"/>
      <c r="B289" s="28"/>
      <c r="C289" s="6"/>
      <c r="D289" s="19"/>
      <c r="E289" s="4"/>
    </row>
    <row r="290" spans="1:5" x14ac:dyDescent="0.25">
      <c r="A290" s="6"/>
      <c r="B290" s="28"/>
      <c r="C290" s="6"/>
      <c r="D290" s="19"/>
      <c r="E290" s="4"/>
    </row>
    <row r="291" spans="1:5" x14ac:dyDescent="0.25">
      <c r="A291" s="6"/>
      <c r="B291" s="31"/>
      <c r="C291" s="18"/>
      <c r="D291" s="19"/>
      <c r="E291" s="4"/>
    </row>
    <row r="292" spans="1:5" x14ac:dyDescent="0.25">
      <c r="A292" s="21"/>
      <c r="B292" s="29"/>
      <c r="C292" s="19"/>
      <c r="D292" s="19"/>
      <c r="E292" s="4"/>
    </row>
    <row r="293" spans="1:5" x14ac:dyDescent="0.25">
      <c r="A293" s="18"/>
      <c r="B293" s="31"/>
      <c r="C293" s="18"/>
      <c r="D293" s="19"/>
      <c r="E293" s="4"/>
    </row>
    <row r="294" spans="1:5" x14ac:dyDescent="0.25">
      <c r="A294" s="6"/>
      <c r="B294" s="28"/>
      <c r="C294" s="6"/>
      <c r="D294" s="19"/>
      <c r="E294" s="4"/>
    </row>
    <row r="295" spans="1:5" x14ac:dyDescent="0.25">
      <c r="A295" s="6"/>
      <c r="B295" s="28"/>
      <c r="C295" s="6"/>
      <c r="D295" s="19"/>
      <c r="E295" s="4"/>
    </row>
    <row r="296" spans="1:5" x14ac:dyDescent="0.25">
      <c r="A296" s="6"/>
      <c r="B296" s="28"/>
      <c r="C296" s="6"/>
      <c r="D296" s="19"/>
      <c r="E296" s="4"/>
    </row>
    <row r="297" spans="1:5" x14ac:dyDescent="0.25">
      <c r="A297" s="6"/>
      <c r="B297" s="28"/>
      <c r="C297" s="6"/>
      <c r="D297" s="19"/>
      <c r="E297" s="4"/>
    </row>
    <row r="298" spans="1:5" x14ac:dyDescent="0.25">
      <c r="A298" s="6"/>
      <c r="B298" s="28"/>
      <c r="C298" s="6"/>
      <c r="D298" s="19"/>
      <c r="E298" s="4"/>
    </row>
    <row r="299" spans="1:5" x14ac:dyDescent="0.25">
      <c r="A299" s="6"/>
      <c r="B299" s="28"/>
      <c r="C299" s="6"/>
      <c r="D299" s="19"/>
      <c r="E299" s="4"/>
    </row>
    <row r="300" spans="1:5" x14ac:dyDescent="0.25">
      <c r="A300" s="6"/>
      <c r="B300" s="28"/>
      <c r="C300" s="6"/>
      <c r="D300" s="19"/>
      <c r="E300" s="4"/>
    </row>
    <row r="301" spans="1:5" x14ac:dyDescent="0.25">
      <c r="A301" s="6"/>
      <c r="B301" s="28"/>
      <c r="C301" s="6"/>
      <c r="D301" s="19"/>
      <c r="E301" s="4"/>
    </row>
    <row r="302" spans="1:5" x14ac:dyDescent="0.25">
      <c r="A302" s="6"/>
      <c r="B302" s="28"/>
      <c r="C302" s="6"/>
      <c r="D302" s="19"/>
      <c r="E302" s="4"/>
    </row>
    <row r="303" spans="1:5" x14ac:dyDescent="0.25">
      <c r="A303" s="6"/>
      <c r="B303" s="28"/>
      <c r="C303" s="6"/>
      <c r="D303" s="19"/>
      <c r="E303" s="4"/>
    </row>
    <row r="304" spans="1:5" x14ac:dyDescent="0.25">
      <c r="A304" s="6"/>
      <c r="B304" s="31"/>
      <c r="C304" s="18"/>
      <c r="D304" s="19"/>
      <c r="E304" s="4"/>
    </row>
    <row r="305" spans="1:5" x14ac:dyDescent="0.25">
      <c r="A305" s="21"/>
      <c r="B305" s="29"/>
      <c r="C305" s="19"/>
      <c r="D305" s="19"/>
      <c r="E305" s="4"/>
    </row>
    <row r="306" spans="1:5" x14ac:dyDescent="0.25">
      <c r="A306" s="18"/>
      <c r="B306" s="31"/>
      <c r="C306" s="18"/>
      <c r="D306" s="19"/>
      <c r="E306" s="4"/>
    </row>
    <row r="307" spans="1:5" x14ac:dyDescent="0.25">
      <c r="A307" s="6"/>
      <c r="B307" s="28"/>
      <c r="C307" s="6"/>
      <c r="D307" s="19"/>
      <c r="E307" s="4"/>
    </row>
    <row r="308" spans="1:5" x14ac:dyDescent="0.25">
      <c r="A308" s="6"/>
      <c r="B308" s="28"/>
      <c r="C308" s="6"/>
      <c r="D308" s="19"/>
      <c r="E308" s="4"/>
    </row>
    <row r="309" spans="1:5" x14ac:dyDescent="0.25">
      <c r="A309" s="6"/>
      <c r="B309" s="28"/>
      <c r="C309" s="6"/>
      <c r="D309" s="19"/>
      <c r="E309" s="4"/>
    </row>
    <row r="310" spans="1:5" x14ac:dyDescent="0.25">
      <c r="A310" s="6"/>
      <c r="B310" s="28"/>
      <c r="C310" s="6"/>
      <c r="D310" s="19"/>
      <c r="E310" s="4"/>
    </row>
    <row r="311" spans="1:5" x14ac:dyDescent="0.25">
      <c r="A311" s="6"/>
      <c r="B311" s="28"/>
      <c r="C311" s="6"/>
      <c r="D311" s="19"/>
      <c r="E311" s="4"/>
    </row>
    <row r="312" spans="1:5" x14ac:dyDescent="0.25">
      <c r="A312" s="6"/>
      <c r="B312" s="28"/>
      <c r="C312" s="6"/>
      <c r="D312" s="19"/>
      <c r="E312" s="4"/>
    </row>
    <row r="313" spans="1:5" x14ac:dyDescent="0.25">
      <c r="A313" s="6"/>
      <c r="B313" s="28"/>
      <c r="C313" s="6"/>
      <c r="D313" s="19"/>
      <c r="E313" s="4"/>
    </row>
    <row r="314" spans="1:5" x14ac:dyDescent="0.25">
      <c r="A314" s="6"/>
      <c r="B314" s="28"/>
      <c r="C314" s="6"/>
      <c r="D314" s="19"/>
      <c r="E314" s="4"/>
    </row>
    <row r="315" spans="1:5" x14ac:dyDescent="0.25">
      <c r="A315" s="6"/>
      <c r="B315" s="28"/>
      <c r="C315" s="6"/>
      <c r="D315" s="19"/>
      <c r="E315" s="4"/>
    </row>
    <row r="316" spans="1:5" x14ac:dyDescent="0.25">
      <c r="A316" s="6"/>
      <c r="B316" s="28"/>
      <c r="C316" s="6"/>
      <c r="D316" s="19"/>
      <c r="E316" s="4"/>
    </row>
    <row r="317" spans="1:5" x14ac:dyDescent="0.25">
      <c r="A317" s="6"/>
      <c r="B317" s="31"/>
      <c r="C317" s="18"/>
      <c r="D317" s="19"/>
      <c r="E317" s="4"/>
    </row>
    <row r="318" spans="1:5" x14ac:dyDescent="0.25">
      <c r="A318" s="21"/>
      <c r="B318" s="29"/>
      <c r="C318" s="19"/>
      <c r="D318" s="19"/>
      <c r="E318" s="4"/>
    </row>
    <row r="319" spans="1:5" x14ac:dyDescent="0.25">
      <c r="A319" s="18"/>
      <c r="B319" s="31"/>
      <c r="C319" s="18"/>
      <c r="D319" s="19"/>
      <c r="E319" s="4"/>
    </row>
    <row r="320" spans="1:5" x14ac:dyDescent="0.25">
      <c r="A320" s="6"/>
      <c r="B320" s="28"/>
      <c r="C320" s="6"/>
      <c r="D320" s="19"/>
      <c r="E320" s="4"/>
    </row>
    <row r="321" spans="1:5" x14ac:dyDescent="0.25">
      <c r="A321" s="6"/>
      <c r="B321" s="28"/>
      <c r="C321" s="6"/>
      <c r="D321" s="19"/>
      <c r="E321" s="4"/>
    </row>
    <row r="322" spans="1:5" x14ac:dyDescent="0.25">
      <c r="A322" s="6"/>
      <c r="B322" s="28"/>
      <c r="C322" s="6"/>
      <c r="D322" s="19"/>
      <c r="E322" s="4"/>
    </row>
    <row r="323" spans="1:5" x14ac:dyDescent="0.25">
      <c r="A323" s="6"/>
      <c r="B323" s="28"/>
      <c r="C323" s="6"/>
      <c r="D323" s="19"/>
      <c r="E323" s="4"/>
    </row>
    <row r="324" spans="1:5" x14ac:dyDescent="0.25">
      <c r="A324" s="6"/>
      <c r="B324" s="28"/>
      <c r="C324" s="6"/>
      <c r="D324" s="19"/>
      <c r="E324" s="4"/>
    </row>
    <row r="325" spans="1:5" x14ac:dyDescent="0.25">
      <c r="A325" s="6"/>
      <c r="B325" s="28"/>
      <c r="C325" s="6"/>
      <c r="D325" s="19"/>
      <c r="E325" s="4"/>
    </row>
    <row r="326" spans="1:5" x14ac:dyDescent="0.25">
      <c r="A326" s="6"/>
      <c r="B326" s="28"/>
      <c r="C326" s="6"/>
      <c r="D326" s="19"/>
      <c r="E326" s="4"/>
    </row>
    <row r="327" spans="1:5" x14ac:dyDescent="0.25">
      <c r="A327" s="6"/>
      <c r="B327" s="28"/>
      <c r="C327" s="6"/>
      <c r="D327" s="19"/>
      <c r="E327" s="4"/>
    </row>
    <row r="328" spans="1:5" x14ac:dyDescent="0.25">
      <c r="A328" s="6"/>
      <c r="B328" s="28"/>
      <c r="C328" s="6"/>
      <c r="D328" s="19"/>
      <c r="E328" s="4"/>
    </row>
    <row r="329" spans="1:5" x14ac:dyDescent="0.25">
      <c r="A329" s="6"/>
      <c r="B329" s="28"/>
      <c r="C329" s="6"/>
      <c r="D329" s="19"/>
      <c r="E329" s="4"/>
    </row>
    <row r="330" spans="1:5" x14ac:dyDescent="0.25">
      <c r="A330" s="6"/>
      <c r="B330" s="31"/>
      <c r="C330" s="18"/>
      <c r="D330" s="19"/>
      <c r="E330" s="4"/>
    </row>
    <row r="331" spans="1:5" x14ac:dyDescent="0.25">
      <c r="A331" s="21"/>
      <c r="B331" s="29"/>
      <c r="C331" s="19"/>
      <c r="D331" s="19"/>
      <c r="E331" s="4"/>
    </row>
    <row r="332" spans="1:5" x14ac:dyDescent="0.25">
      <c r="A332" s="18"/>
      <c r="B332" s="31"/>
      <c r="C332" s="18"/>
      <c r="D332" s="19"/>
    </row>
    <row r="333" spans="1:5" x14ac:dyDescent="0.25">
      <c r="A333" s="6"/>
      <c r="B333" s="28"/>
      <c r="C333" s="6"/>
      <c r="D333" s="19"/>
    </row>
    <row r="334" spans="1:5" x14ac:dyDescent="0.25">
      <c r="A334" s="6"/>
      <c r="B334" s="28"/>
      <c r="C334" s="6"/>
      <c r="D334" s="19"/>
    </row>
    <row r="335" spans="1:5" x14ac:dyDescent="0.25">
      <c r="A335" s="6"/>
      <c r="B335" s="28"/>
      <c r="C335" s="6"/>
      <c r="D335" s="19"/>
    </row>
    <row r="336" spans="1:5" x14ac:dyDescent="0.25">
      <c r="A336" s="6"/>
      <c r="B336" s="28"/>
      <c r="C336" s="6"/>
      <c r="D336" s="19"/>
    </row>
    <row r="337" spans="1:4" x14ac:dyDescent="0.25">
      <c r="A337" s="6"/>
      <c r="B337" s="28"/>
      <c r="C337" s="6"/>
      <c r="D337" s="19"/>
    </row>
    <row r="338" spans="1:4" x14ac:dyDescent="0.25">
      <c r="A338" s="6"/>
      <c r="B338" s="28"/>
      <c r="C338" s="6"/>
      <c r="D338" s="19"/>
    </row>
    <row r="339" spans="1:4" x14ac:dyDescent="0.25">
      <c r="A339" s="6"/>
      <c r="B339" s="28"/>
      <c r="C339" s="6"/>
      <c r="D339" s="19"/>
    </row>
    <row r="340" spans="1:4" x14ac:dyDescent="0.25">
      <c r="A340" s="6"/>
      <c r="B340" s="28"/>
      <c r="C340" s="6"/>
      <c r="D340" s="19"/>
    </row>
    <row r="341" spans="1:4" x14ac:dyDescent="0.25">
      <c r="A341" s="6"/>
      <c r="B341" s="28"/>
      <c r="C341" s="6"/>
      <c r="D341" s="19"/>
    </row>
    <row r="342" spans="1:4" x14ac:dyDescent="0.25">
      <c r="A342" s="6"/>
      <c r="B342" s="28"/>
      <c r="C342" s="6"/>
      <c r="D342" s="19"/>
    </row>
    <row r="343" spans="1:4" x14ac:dyDescent="0.25">
      <c r="A343" s="6"/>
      <c r="B343" s="31"/>
      <c r="C343" s="18"/>
      <c r="D343" s="19"/>
    </row>
    <row r="344" spans="1:4" x14ac:dyDescent="0.25">
      <c r="A344" s="21"/>
      <c r="B344" s="29"/>
      <c r="C344" s="19"/>
      <c r="D344" s="19"/>
    </row>
    <row r="345" spans="1:4" x14ac:dyDescent="0.25">
      <c r="A345" s="18"/>
      <c r="B345" s="31"/>
      <c r="C345" s="18"/>
      <c r="D345" s="19"/>
    </row>
    <row r="346" spans="1:4" x14ac:dyDescent="0.25">
      <c r="A346" s="6"/>
      <c r="B346" s="28"/>
      <c r="C346" s="6"/>
      <c r="D346" s="19"/>
    </row>
    <row r="347" spans="1:4" x14ac:dyDescent="0.25">
      <c r="A347" s="6"/>
      <c r="B347" s="28"/>
      <c r="C347" s="6"/>
      <c r="D347" s="19"/>
    </row>
    <row r="348" spans="1:4" x14ac:dyDescent="0.25">
      <c r="A348" s="6"/>
      <c r="B348" s="28"/>
      <c r="C348" s="6"/>
      <c r="D348" s="19"/>
    </row>
    <row r="349" spans="1:4" x14ac:dyDescent="0.25">
      <c r="A349" s="6"/>
      <c r="B349" s="28"/>
      <c r="C349" s="6"/>
      <c r="D349" s="19"/>
    </row>
    <row r="350" spans="1:4" x14ac:dyDescent="0.25">
      <c r="A350" s="6"/>
      <c r="B350" s="28"/>
      <c r="C350" s="6"/>
      <c r="D350" s="19"/>
    </row>
    <row r="351" spans="1:4" x14ac:dyDescent="0.25">
      <c r="A351" s="6"/>
      <c r="B351" s="28"/>
      <c r="C351" s="6"/>
      <c r="D351" s="19"/>
    </row>
    <row r="352" spans="1:4" x14ac:dyDescent="0.25">
      <c r="A352" s="6"/>
      <c r="B352" s="28"/>
      <c r="C352" s="6"/>
      <c r="D352" s="19"/>
    </row>
    <row r="353" spans="1:4" x14ac:dyDescent="0.25">
      <c r="A353" s="6"/>
      <c r="B353" s="28"/>
      <c r="C353" s="6"/>
      <c r="D353" s="19"/>
    </row>
    <row r="354" spans="1:4" x14ac:dyDescent="0.25">
      <c r="A354" s="6"/>
      <c r="B354" s="28"/>
      <c r="C354" s="6"/>
      <c r="D354" s="19"/>
    </row>
    <row r="355" spans="1:4" x14ac:dyDescent="0.25">
      <c r="A355" s="6"/>
      <c r="B355" s="28"/>
      <c r="C355" s="6"/>
      <c r="D355" s="19"/>
    </row>
    <row r="356" spans="1:4" x14ac:dyDescent="0.25">
      <c r="A356" s="6"/>
      <c r="B356" s="28"/>
      <c r="C356" s="6"/>
      <c r="D356" s="19"/>
    </row>
    <row r="357" spans="1:4" x14ac:dyDescent="0.25">
      <c r="A357" s="6"/>
      <c r="B357" s="29"/>
      <c r="C357" s="19"/>
      <c r="D357" s="19"/>
    </row>
    <row r="358" spans="1:4" x14ac:dyDescent="0.25">
      <c r="A358" s="21"/>
      <c r="B358" s="29"/>
      <c r="C358" s="19"/>
      <c r="D358" s="19"/>
    </row>
    <row r="359" spans="1:4" x14ac:dyDescent="0.25">
      <c r="A359" s="18"/>
      <c r="B359" s="31"/>
      <c r="C359" s="18"/>
      <c r="D359" s="19"/>
    </row>
    <row r="360" spans="1:4" x14ac:dyDescent="0.25">
      <c r="A360" s="6"/>
      <c r="B360" s="28"/>
      <c r="C360" s="6"/>
      <c r="D360" s="19"/>
    </row>
    <row r="361" spans="1:4" x14ac:dyDescent="0.25">
      <c r="A361" s="6"/>
      <c r="B361" s="28"/>
      <c r="C361" s="6"/>
      <c r="D361" s="19"/>
    </row>
    <row r="362" spans="1:4" x14ac:dyDescent="0.25">
      <c r="A362" s="6"/>
      <c r="B362" s="28"/>
      <c r="C362" s="6"/>
      <c r="D362" s="19"/>
    </row>
    <row r="363" spans="1:4" x14ac:dyDescent="0.25">
      <c r="A363" s="6"/>
      <c r="B363" s="28"/>
      <c r="C363" s="6"/>
      <c r="D363" s="19"/>
    </row>
    <row r="364" spans="1:4" x14ac:dyDescent="0.25">
      <c r="A364" s="6"/>
      <c r="B364" s="28"/>
      <c r="C364" s="6"/>
      <c r="D364" s="19"/>
    </row>
    <row r="365" spans="1:4" x14ac:dyDescent="0.25">
      <c r="A365" s="6"/>
      <c r="B365" s="28"/>
      <c r="C365" s="6"/>
      <c r="D365" s="19"/>
    </row>
    <row r="366" spans="1:4" x14ac:dyDescent="0.25">
      <c r="A366" s="6"/>
      <c r="B366" s="28"/>
      <c r="C366" s="6"/>
      <c r="D366" s="19"/>
    </row>
    <row r="367" spans="1:4" x14ac:dyDescent="0.25">
      <c r="A367" s="6"/>
      <c r="B367" s="28"/>
      <c r="C367" s="6"/>
      <c r="D367" s="19"/>
    </row>
    <row r="368" spans="1:4" x14ac:dyDescent="0.25">
      <c r="A368" s="6"/>
      <c r="B368" s="28"/>
      <c r="C368" s="6"/>
      <c r="D368" s="19"/>
    </row>
    <row r="369" spans="1:4" x14ac:dyDescent="0.25">
      <c r="A369" s="6"/>
      <c r="B369" s="28"/>
      <c r="C369" s="6"/>
      <c r="D369" s="19"/>
    </row>
    <row r="370" spans="1:4" x14ac:dyDescent="0.25">
      <c r="A370" s="6"/>
      <c r="B370" s="28"/>
      <c r="C370" s="6"/>
      <c r="D370" s="19"/>
    </row>
    <row r="371" spans="1:4" x14ac:dyDescent="0.25">
      <c r="A371" s="6"/>
      <c r="B371" s="31"/>
      <c r="C371" s="18"/>
      <c r="D371" s="19"/>
    </row>
    <row r="372" spans="1:4" x14ac:dyDescent="0.25">
      <c r="A372" s="21"/>
      <c r="B372" s="29"/>
      <c r="C372" s="19"/>
      <c r="D372" s="19"/>
    </row>
    <row r="373" spans="1:4" x14ac:dyDescent="0.25">
      <c r="A373" s="18"/>
      <c r="B373" s="31"/>
      <c r="C373" s="18"/>
      <c r="D373" s="19"/>
    </row>
    <row r="374" spans="1:4" x14ac:dyDescent="0.25">
      <c r="A374" s="6"/>
      <c r="B374" s="28"/>
      <c r="C374" s="6"/>
      <c r="D374" s="19"/>
    </row>
    <row r="375" spans="1:4" x14ac:dyDescent="0.25">
      <c r="A375" s="6"/>
      <c r="B375" s="28"/>
      <c r="C375" s="6"/>
      <c r="D375" s="19"/>
    </row>
    <row r="376" spans="1:4" x14ac:dyDescent="0.25">
      <c r="A376" s="6"/>
      <c r="B376" s="28"/>
      <c r="C376" s="6"/>
      <c r="D376" s="19"/>
    </row>
    <row r="377" spans="1:4" x14ac:dyDescent="0.25">
      <c r="A377" s="6"/>
      <c r="B377" s="28"/>
      <c r="C377" s="6"/>
      <c r="D377" s="19"/>
    </row>
    <row r="378" spans="1:4" x14ac:dyDescent="0.25">
      <c r="A378" s="6"/>
      <c r="B378" s="28"/>
      <c r="C378" s="6"/>
      <c r="D378" s="19"/>
    </row>
    <row r="379" spans="1:4" x14ac:dyDescent="0.25">
      <c r="A379" s="6"/>
      <c r="B379" s="28"/>
      <c r="C379" s="6"/>
      <c r="D379" s="19"/>
    </row>
    <row r="380" spans="1:4" x14ac:dyDescent="0.25">
      <c r="A380" s="6"/>
      <c r="B380" s="28"/>
      <c r="C380" s="6"/>
      <c r="D380" s="19"/>
    </row>
    <row r="381" spans="1:4" x14ac:dyDescent="0.25">
      <c r="A381" s="6"/>
      <c r="B381" s="28"/>
      <c r="C381" s="6"/>
      <c r="D381" s="19"/>
    </row>
    <row r="382" spans="1:4" x14ac:dyDescent="0.25">
      <c r="A382" s="6"/>
      <c r="B382" s="28"/>
      <c r="C382" s="6"/>
      <c r="D382" s="19"/>
    </row>
    <row r="383" spans="1:4" x14ac:dyDescent="0.25">
      <c r="A383" s="6"/>
      <c r="B383" s="28"/>
      <c r="C383" s="6"/>
      <c r="D383" s="19"/>
    </row>
    <row r="384" spans="1:4" x14ac:dyDescent="0.25">
      <c r="A384" s="6"/>
      <c r="B384" s="28"/>
      <c r="C384" s="6"/>
      <c r="D384" s="19"/>
    </row>
    <row r="385" spans="1:4" x14ac:dyDescent="0.25">
      <c r="A385" s="6"/>
      <c r="B385" s="28"/>
      <c r="C385" s="6"/>
      <c r="D385" s="19"/>
    </row>
    <row r="386" spans="1:4" x14ac:dyDescent="0.25">
      <c r="A386" s="6"/>
      <c r="B386" s="31"/>
      <c r="C386" s="18"/>
      <c r="D386" s="19"/>
    </row>
    <row r="387" spans="1:4" x14ac:dyDescent="0.25">
      <c r="A387" s="21"/>
      <c r="B387" s="29"/>
      <c r="C387" s="19"/>
      <c r="D387" s="19"/>
    </row>
    <row r="388" spans="1:4" x14ac:dyDescent="0.25">
      <c r="A388" s="18"/>
      <c r="B388" s="31"/>
      <c r="C388" s="18"/>
      <c r="D388" s="19"/>
    </row>
    <row r="389" spans="1:4" x14ac:dyDescent="0.25">
      <c r="A389" s="6"/>
      <c r="B389" s="28"/>
      <c r="C389" s="6"/>
      <c r="D389" s="19"/>
    </row>
    <row r="390" spans="1:4" x14ac:dyDescent="0.25">
      <c r="A390" s="6"/>
      <c r="B390" s="28"/>
      <c r="C390" s="6"/>
      <c r="D390" s="19"/>
    </row>
    <row r="391" spans="1:4" x14ac:dyDescent="0.25">
      <c r="A391" s="6"/>
      <c r="B391" s="28"/>
      <c r="C391" s="6"/>
      <c r="D391" s="19"/>
    </row>
    <row r="392" spans="1:4" x14ac:dyDescent="0.25">
      <c r="A392" s="6"/>
      <c r="B392" s="28"/>
      <c r="C392" s="6"/>
      <c r="D392" s="19"/>
    </row>
    <row r="393" spans="1:4" x14ac:dyDescent="0.25">
      <c r="A393" s="6"/>
      <c r="B393" s="28"/>
      <c r="C393" s="6"/>
      <c r="D393" s="19"/>
    </row>
    <row r="394" spans="1:4" x14ac:dyDescent="0.25">
      <c r="A394" s="6"/>
      <c r="B394" s="28"/>
      <c r="C394" s="6"/>
      <c r="D394" s="19"/>
    </row>
    <row r="395" spans="1:4" x14ac:dyDescent="0.25">
      <c r="A395" s="6"/>
      <c r="B395" s="28"/>
      <c r="C395" s="6"/>
      <c r="D395" s="19"/>
    </row>
    <row r="396" spans="1:4" x14ac:dyDescent="0.25">
      <c r="A396" s="6"/>
      <c r="B396" s="28"/>
      <c r="C396" s="6"/>
      <c r="D396" s="19"/>
    </row>
    <row r="397" spans="1:4" x14ac:dyDescent="0.25">
      <c r="A397" s="6"/>
      <c r="B397" s="28"/>
      <c r="C397" s="6"/>
      <c r="D397" s="19"/>
    </row>
    <row r="398" spans="1:4" x14ac:dyDescent="0.25">
      <c r="A398" s="6"/>
      <c r="B398" s="28"/>
      <c r="C398" s="6"/>
      <c r="D398" s="19"/>
    </row>
    <row r="399" spans="1:4" x14ac:dyDescent="0.25">
      <c r="A399" s="19"/>
      <c r="B399" s="29"/>
      <c r="C399" s="19"/>
      <c r="D399" s="19"/>
    </row>
    <row r="400" spans="1:4" x14ac:dyDescent="0.25">
      <c r="A400" s="21"/>
      <c r="B400" s="29"/>
      <c r="C400" s="19"/>
      <c r="D400" s="19"/>
    </row>
    <row r="401" spans="1:4" x14ac:dyDescent="0.25">
      <c r="A401" s="18"/>
      <c r="B401" s="31"/>
      <c r="C401" s="18"/>
      <c r="D401" s="19"/>
    </row>
    <row r="402" spans="1:4" x14ac:dyDescent="0.25">
      <c r="A402" s="19"/>
      <c r="B402" s="29"/>
      <c r="C402" s="19"/>
      <c r="D402" s="19"/>
    </row>
    <row r="403" spans="1:4" x14ac:dyDescent="0.25">
      <c r="A403" s="19"/>
      <c r="B403" s="29"/>
      <c r="C403" s="19"/>
      <c r="D403" s="19"/>
    </row>
    <row r="404" spans="1:4" x14ac:dyDescent="0.25">
      <c r="A404" s="19"/>
      <c r="B404" s="29"/>
      <c r="C404" s="19"/>
      <c r="D404" s="19"/>
    </row>
    <row r="405" spans="1:4" x14ac:dyDescent="0.25">
      <c r="A405" s="19"/>
      <c r="B405" s="29"/>
      <c r="C405" s="19"/>
      <c r="D405" s="19"/>
    </row>
    <row r="406" spans="1:4" x14ac:dyDescent="0.25">
      <c r="A406" s="19"/>
      <c r="B406" s="29"/>
      <c r="C406" s="19"/>
      <c r="D406" s="19"/>
    </row>
    <row r="407" spans="1:4" x14ac:dyDescent="0.25">
      <c r="A407" s="19"/>
      <c r="B407" s="29"/>
      <c r="C407" s="19"/>
      <c r="D407" s="19"/>
    </row>
    <row r="408" spans="1:4" x14ac:dyDescent="0.25">
      <c r="A408" s="19"/>
      <c r="B408" s="29"/>
      <c r="C408" s="19"/>
      <c r="D408" s="19"/>
    </row>
    <row r="409" spans="1:4" x14ac:dyDescent="0.25">
      <c r="A409" s="19"/>
      <c r="B409" s="29"/>
      <c r="C409" s="19"/>
      <c r="D409" s="19"/>
    </row>
    <row r="410" spans="1:4" x14ac:dyDescent="0.25">
      <c r="A410" s="19"/>
      <c r="B410" s="29"/>
      <c r="C410" s="19"/>
      <c r="D410" s="19"/>
    </row>
    <row r="411" spans="1:4" x14ac:dyDescent="0.25">
      <c r="A411" s="19"/>
      <c r="B411" s="29"/>
      <c r="C411" s="19"/>
      <c r="D411" s="19"/>
    </row>
    <row r="412" spans="1:4" x14ac:dyDescent="0.25">
      <c r="A412" s="19"/>
      <c r="B412" s="29"/>
      <c r="C412" s="19"/>
      <c r="D412" s="19"/>
    </row>
    <row r="413" spans="1:4" x14ac:dyDescent="0.25">
      <c r="A413" s="21"/>
      <c r="B413" s="29"/>
      <c r="C413" s="19"/>
      <c r="D413" s="19"/>
    </row>
    <row r="414" spans="1:4" x14ac:dyDescent="0.25">
      <c r="A414" s="18"/>
      <c r="B414" s="31"/>
      <c r="C414" s="18"/>
      <c r="D414" s="19"/>
    </row>
    <row r="415" spans="1:4" x14ac:dyDescent="0.25">
      <c r="A415" s="19"/>
      <c r="B415" s="29"/>
      <c r="C415" s="19"/>
      <c r="D415" s="19"/>
    </row>
    <row r="416" spans="1:4" x14ac:dyDescent="0.25">
      <c r="A416" s="19"/>
      <c r="B416" s="29"/>
      <c r="C416" s="19"/>
      <c r="D416" s="19"/>
    </row>
    <row r="417" spans="1:4" x14ac:dyDescent="0.25">
      <c r="A417" s="19"/>
      <c r="B417" s="29"/>
      <c r="C417" s="19"/>
      <c r="D417" s="19"/>
    </row>
    <row r="418" spans="1:4" x14ac:dyDescent="0.25">
      <c r="A418" s="19"/>
      <c r="B418" s="29"/>
      <c r="C418" s="19"/>
      <c r="D418" s="19"/>
    </row>
    <row r="419" spans="1:4" x14ac:dyDescent="0.25">
      <c r="A419" s="19"/>
      <c r="B419" s="29"/>
      <c r="C419" s="19"/>
      <c r="D419" s="19"/>
    </row>
    <row r="420" spans="1:4" x14ac:dyDescent="0.25">
      <c r="A420" s="19"/>
      <c r="B420" s="29"/>
      <c r="C420" s="19"/>
      <c r="D420" s="19"/>
    </row>
    <row r="421" spans="1:4" x14ac:dyDescent="0.25">
      <c r="A421" s="19"/>
      <c r="B421" s="29"/>
      <c r="C421" s="19"/>
      <c r="D421" s="19"/>
    </row>
    <row r="422" spans="1:4" x14ac:dyDescent="0.25">
      <c r="A422" s="19"/>
      <c r="B422" s="29"/>
      <c r="C422" s="19"/>
      <c r="D422" s="19"/>
    </row>
    <row r="423" spans="1:4" x14ac:dyDescent="0.25">
      <c r="A423" s="19"/>
      <c r="B423" s="29"/>
      <c r="C423" s="19"/>
      <c r="D423" s="19"/>
    </row>
    <row r="424" spans="1:4" x14ac:dyDescent="0.25">
      <c r="A424" s="19"/>
      <c r="B424" s="29"/>
      <c r="C424" s="19"/>
      <c r="D424" s="19"/>
    </row>
    <row r="425" spans="1:4" x14ac:dyDescent="0.25">
      <c r="A425" s="19"/>
      <c r="B425" s="29"/>
      <c r="C425" s="19"/>
      <c r="D425" s="19"/>
    </row>
    <row r="426" spans="1:4" x14ac:dyDescent="0.25">
      <c r="A426" s="21"/>
      <c r="B426" s="29"/>
      <c r="C426" s="19"/>
      <c r="D426" s="19"/>
    </row>
    <row r="427" spans="1:4" x14ac:dyDescent="0.25">
      <c r="A427" s="18"/>
      <c r="B427" s="31"/>
      <c r="C427" s="18"/>
      <c r="D427" s="19"/>
    </row>
    <row r="428" spans="1:4" x14ac:dyDescent="0.25">
      <c r="A428" s="19"/>
      <c r="B428" s="29"/>
      <c r="C428" s="19"/>
      <c r="D428" s="19"/>
    </row>
    <row r="429" spans="1:4" x14ac:dyDescent="0.25">
      <c r="A429" s="19"/>
      <c r="B429" s="29"/>
      <c r="C429" s="19"/>
      <c r="D429" s="19"/>
    </row>
    <row r="430" spans="1:4" x14ac:dyDescent="0.25">
      <c r="A430" s="19"/>
      <c r="B430" s="29"/>
      <c r="C430" s="19"/>
      <c r="D430" s="19"/>
    </row>
    <row r="431" spans="1:4" x14ac:dyDescent="0.25">
      <c r="A431" s="19"/>
      <c r="B431" s="29"/>
      <c r="C431" s="19"/>
      <c r="D431" s="19"/>
    </row>
    <row r="432" spans="1:4" x14ac:dyDescent="0.25">
      <c r="A432" s="19"/>
      <c r="B432" s="29"/>
      <c r="C432" s="19"/>
      <c r="D432" s="19"/>
    </row>
    <row r="433" spans="1:4" x14ac:dyDescent="0.25">
      <c r="A433" s="19"/>
      <c r="B433" s="29"/>
      <c r="C433" s="19"/>
      <c r="D433" s="19"/>
    </row>
    <row r="434" spans="1:4" x14ac:dyDescent="0.25">
      <c r="A434" s="19"/>
      <c r="B434" s="29"/>
      <c r="C434" s="19"/>
      <c r="D434" s="19"/>
    </row>
    <row r="435" spans="1:4" x14ac:dyDescent="0.25">
      <c r="A435" s="19"/>
      <c r="B435" s="29"/>
      <c r="C435" s="19"/>
      <c r="D435" s="19"/>
    </row>
    <row r="436" spans="1:4" x14ac:dyDescent="0.25">
      <c r="A436" s="19"/>
      <c r="B436" s="29"/>
      <c r="C436" s="19"/>
      <c r="D436" s="19"/>
    </row>
    <row r="437" spans="1:4" x14ac:dyDescent="0.25">
      <c r="A437" s="19"/>
      <c r="B437" s="29"/>
      <c r="C437" s="19"/>
      <c r="D437" s="19"/>
    </row>
    <row r="438" spans="1:4" x14ac:dyDescent="0.25">
      <c r="A438" s="19"/>
      <c r="B438" s="29"/>
      <c r="C438" s="19"/>
      <c r="D438" s="19"/>
    </row>
    <row r="439" spans="1:4" x14ac:dyDescent="0.25">
      <c r="A439" s="8"/>
      <c r="B439" s="29"/>
      <c r="C439" s="19"/>
      <c r="D439" s="19"/>
    </row>
    <row r="440" spans="1:4" x14ac:dyDescent="0.25">
      <c r="A440" s="8"/>
      <c r="B440" s="29"/>
      <c r="C440" s="19"/>
      <c r="D440" s="19"/>
    </row>
    <row r="441" spans="1:4" x14ac:dyDescent="0.25">
      <c r="A441" s="8"/>
      <c r="B441" s="29"/>
      <c r="C441" s="19"/>
      <c r="D441" s="19"/>
    </row>
    <row r="442" spans="1:4" x14ac:dyDescent="0.25">
      <c r="A442" s="19"/>
      <c r="B442" s="29"/>
      <c r="C442" s="19"/>
      <c r="D442" s="19"/>
    </row>
    <row r="443" spans="1:4" x14ac:dyDescent="0.25">
      <c r="A443" s="21"/>
      <c r="B443" s="29"/>
      <c r="C443" s="19"/>
      <c r="D443" s="19"/>
    </row>
    <row r="444" spans="1:4" x14ac:dyDescent="0.25">
      <c r="A444" s="18"/>
      <c r="B444" s="31"/>
      <c r="C444" s="18"/>
      <c r="D444" s="19"/>
    </row>
    <row r="445" spans="1:4" x14ac:dyDescent="0.25">
      <c r="A445" s="19"/>
      <c r="B445" s="29"/>
      <c r="C445" s="19"/>
      <c r="D445" s="19"/>
    </row>
    <row r="446" spans="1:4" x14ac:dyDescent="0.25">
      <c r="A446" s="19"/>
      <c r="B446" s="29"/>
      <c r="C446" s="19"/>
      <c r="D446" s="19"/>
    </row>
    <row r="447" spans="1:4" x14ac:dyDescent="0.25">
      <c r="A447" s="19"/>
      <c r="B447" s="29"/>
      <c r="C447" s="19"/>
      <c r="D447" s="19"/>
    </row>
    <row r="448" spans="1:4" x14ac:dyDescent="0.25">
      <c r="A448" s="19"/>
      <c r="B448" s="29"/>
      <c r="C448" s="19"/>
      <c r="D448" s="19"/>
    </row>
    <row r="449" spans="1:4" x14ac:dyDescent="0.25">
      <c r="A449" s="19"/>
      <c r="B449" s="29"/>
      <c r="C449" s="19"/>
      <c r="D449" s="19"/>
    </row>
    <row r="450" spans="1:4" x14ac:dyDescent="0.25">
      <c r="A450" s="19"/>
      <c r="B450" s="29"/>
      <c r="C450" s="19"/>
      <c r="D450" s="19"/>
    </row>
    <row r="451" spans="1:4" x14ac:dyDescent="0.25">
      <c r="A451" s="19"/>
      <c r="B451" s="29"/>
      <c r="C451" s="19"/>
      <c r="D451" s="19"/>
    </row>
    <row r="452" spans="1:4" x14ac:dyDescent="0.25">
      <c r="A452" s="19"/>
      <c r="B452" s="29"/>
      <c r="C452" s="19"/>
      <c r="D452" s="19"/>
    </row>
    <row r="453" spans="1:4" x14ac:dyDescent="0.25">
      <c r="A453" s="19"/>
      <c r="B453" s="29"/>
      <c r="C453" s="19"/>
      <c r="D453" s="19"/>
    </row>
    <row r="454" spans="1:4" x14ac:dyDescent="0.25">
      <c r="A454" s="19"/>
      <c r="B454" s="29"/>
      <c r="C454" s="19"/>
      <c r="D454" s="19"/>
    </row>
    <row r="455" spans="1:4" x14ac:dyDescent="0.25">
      <c r="A455" s="19"/>
      <c r="B455" s="29"/>
      <c r="C455" s="19"/>
      <c r="D455" s="19"/>
    </row>
    <row r="456" spans="1:4" x14ac:dyDescent="0.25">
      <c r="A456" s="21"/>
      <c r="B456" s="29"/>
      <c r="C456" s="19"/>
      <c r="D456" s="19"/>
    </row>
    <row r="457" spans="1:4" x14ac:dyDescent="0.25">
      <c r="A457" s="18"/>
      <c r="B457" s="31"/>
      <c r="C457" s="18"/>
      <c r="D457" s="19"/>
    </row>
    <row r="458" spans="1:4" x14ac:dyDescent="0.25">
      <c r="A458" s="19"/>
      <c r="B458" s="29"/>
      <c r="C458" s="19"/>
      <c r="D458" s="19"/>
    </row>
    <row r="459" spans="1:4" x14ac:dyDescent="0.25">
      <c r="A459" s="19"/>
      <c r="B459" s="29"/>
      <c r="C459" s="19"/>
      <c r="D459" s="19"/>
    </row>
    <row r="460" spans="1:4" x14ac:dyDescent="0.25">
      <c r="A460" s="19"/>
      <c r="B460" s="29"/>
      <c r="C460" s="19"/>
      <c r="D460" s="19"/>
    </row>
    <row r="461" spans="1:4" x14ac:dyDescent="0.25">
      <c r="A461" s="19"/>
      <c r="B461" s="29"/>
      <c r="C461" s="19"/>
      <c r="D461" s="19"/>
    </row>
    <row r="462" spans="1:4" x14ac:dyDescent="0.25">
      <c r="A462" s="19"/>
      <c r="B462" s="29"/>
      <c r="C462" s="19"/>
      <c r="D462" s="19"/>
    </row>
    <row r="463" spans="1:4" x14ac:dyDescent="0.25">
      <c r="A463" s="19"/>
      <c r="B463" s="29"/>
      <c r="C463" s="19"/>
      <c r="D463" s="19"/>
    </row>
    <row r="464" spans="1:4" x14ac:dyDescent="0.25">
      <c r="A464" s="19"/>
      <c r="B464" s="29"/>
      <c r="C464" s="19"/>
      <c r="D464" s="19"/>
    </row>
    <row r="465" spans="1:4" x14ac:dyDescent="0.25">
      <c r="A465" s="19"/>
      <c r="B465" s="29"/>
      <c r="C465" s="19"/>
      <c r="D465" s="19"/>
    </row>
    <row r="466" spans="1:4" x14ac:dyDescent="0.25">
      <c r="A466" s="19"/>
      <c r="B466" s="29"/>
      <c r="C466" s="19"/>
      <c r="D466" s="19"/>
    </row>
    <row r="467" spans="1:4" x14ac:dyDescent="0.25">
      <c r="A467" s="19"/>
      <c r="B467" s="29"/>
      <c r="C467" s="19"/>
      <c r="D467" s="19"/>
    </row>
    <row r="468" spans="1:4" x14ac:dyDescent="0.25">
      <c r="A468" s="19"/>
      <c r="B468" s="29"/>
      <c r="C468" s="19"/>
      <c r="D468" s="19"/>
    </row>
    <row r="469" spans="1:4" x14ac:dyDescent="0.25">
      <c r="A469" s="21"/>
      <c r="B469" s="29"/>
      <c r="C469" s="19"/>
      <c r="D469" s="19"/>
    </row>
    <row r="470" spans="1:4" x14ac:dyDescent="0.25">
      <c r="A470" s="18"/>
      <c r="B470" s="31"/>
      <c r="C470" s="18"/>
      <c r="D470" s="19"/>
    </row>
    <row r="471" spans="1:4" x14ac:dyDescent="0.25">
      <c r="A471" s="19"/>
      <c r="B471" s="29"/>
      <c r="C471" s="19"/>
      <c r="D471" s="19"/>
    </row>
    <row r="472" spans="1:4" x14ac:dyDescent="0.25">
      <c r="A472" s="19"/>
      <c r="B472" s="29"/>
      <c r="C472" s="19"/>
      <c r="D472" s="19"/>
    </row>
    <row r="473" spans="1:4" x14ac:dyDescent="0.25">
      <c r="A473" s="19"/>
      <c r="B473" s="29"/>
      <c r="C473" s="19"/>
      <c r="D473" s="19"/>
    </row>
    <row r="474" spans="1:4" x14ac:dyDescent="0.25">
      <c r="A474" s="19"/>
      <c r="B474" s="29"/>
      <c r="C474" s="19"/>
      <c r="D474" s="19"/>
    </row>
    <row r="475" spans="1:4" x14ac:dyDescent="0.25">
      <c r="A475" s="19"/>
      <c r="B475" s="29"/>
      <c r="C475" s="19"/>
      <c r="D475" s="19"/>
    </row>
    <row r="476" spans="1:4" x14ac:dyDescent="0.25">
      <c r="A476" s="19"/>
      <c r="B476" s="29"/>
      <c r="C476" s="19"/>
      <c r="D476" s="19"/>
    </row>
    <row r="477" spans="1:4" x14ac:dyDescent="0.25">
      <c r="A477" s="19"/>
      <c r="B477" s="29"/>
      <c r="C477" s="19"/>
      <c r="D477" s="19"/>
    </row>
    <row r="478" spans="1:4" x14ac:dyDescent="0.25">
      <c r="A478" s="19"/>
      <c r="B478" s="29"/>
      <c r="C478" s="19"/>
      <c r="D478" s="19"/>
    </row>
    <row r="479" spans="1:4" x14ac:dyDescent="0.25">
      <c r="A479" s="19"/>
      <c r="B479" s="29"/>
      <c r="C479" s="19"/>
      <c r="D479" s="19"/>
    </row>
    <row r="480" spans="1:4" x14ac:dyDescent="0.25">
      <c r="A480" s="19"/>
      <c r="B480" s="29"/>
      <c r="C480" s="19"/>
      <c r="D480" s="19"/>
    </row>
    <row r="481" spans="1:4" x14ac:dyDescent="0.25">
      <c r="A481" s="19"/>
      <c r="B481" s="29"/>
      <c r="C481" s="19"/>
      <c r="D481" s="19"/>
    </row>
    <row r="482" spans="1:4" x14ac:dyDescent="0.25">
      <c r="A482" s="19"/>
      <c r="B482" s="29"/>
      <c r="C482" s="19"/>
      <c r="D482" s="19"/>
    </row>
    <row r="483" spans="1:4" x14ac:dyDescent="0.25">
      <c r="A483" s="21"/>
      <c r="B483" s="29"/>
      <c r="C483" s="19"/>
      <c r="D483" s="19"/>
    </row>
    <row r="484" spans="1:4" x14ac:dyDescent="0.25">
      <c r="A484" s="18"/>
      <c r="B484" s="31"/>
      <c r="C484" s="18"/>
      <c r="D484" s="19"/>
    </row>
    <row r="485" spans="1:4" x14ac:dyDescent="0.25">
      <c r="A485" s="19"/>
      <c r="B485" s="29"/>
      <c r="C485" s="19"/>
      <c r="D485" s="19"/>
    </row>
    <row r="486" spans="1:4" x14ac:dyDescent="0.25">
      <c r="A486" s="19"/>
      <c r="B486" s="29"/>
      <c r="C486" s="19"/>
      <c r="D486" s="19"/>
    </row>
    <row r="487" spans="1:4" x14ac:dyDescent="0.25">
      <c r="A487" s="19"/>
      <c r="B487" s="29"/>
      <c r="C487" s="19"/>
      <c r="D487" s="19"/>
    </row>
    <row r="488" spans="1:4" x14ac:dyDescent="0.25">
      <c r="A488" s="19"/>
      <c r="B488" s="29"/>
      <c r="C488" s="19"/>
      <c r="D488" s="19"/>
    </row>
    <row r="489" spans="1:4" x14ac:dyDescent="0.25">
      <c r="A489" s="19"/>
      <c r="B489" s="29"/>
      <c r="C489" s="19"/>
      <c r="D489" s="19"/>
    </row>
    <row r="490" spans="1:4" x14ac:dyDescent="0.25">
      <c r="A490" s="19"/>
      <c r="B490" s="29"/>
      <c r="C490" s="19"/>
      <c r="D490" s="19"/>
    </row>
    <row r="491" spans="1:4" x14ac:dyDescent="0.25">
      <c r="A491" s="19"/>
      <c r="B491" s="29"/>
      <c r="C491" s="19"/>
      <c r="D491" s="19"/>
    </row>
    <row r="492" spans="1:4" x14ac:dyDescent="0.25">
      <c r="A492" s="19"/>
      <c r="B492" s="29"/>
      <c r="C492" s="19"/>
      <c r="D492" s="19"/>
    </row>
    <row r="493" spans="1:4" x14ac:dyDescent="0.25">
      <c r="A493" s="19"/>
      <c r="B493" s="29"/>
      <c r="C493" s="19"/>
      <c r="D493" s="19"/>
    </row>
    <row r="494" spans="1:4" x14ac:dyDescent="0.25">
      <c r="A494" s="19"/>
      <c r="B494" s="29"/>
      <c r="C494" s="19"/>
      <c r="D494" s="19"/>
    </row>
    <row r="495" spans="1:4" x14ac:dyDescent="0.25">
      <c r="A495" s="19"/>
      <c r="B495" s="29"/>
      <c r="C495" s="19"/>
      <c r="D495" s="19"/>
    </row>
    <row r="496" spans="1:4" x14ac:dyDescent="0.25">
      <c r="A496" s="21"/>
      <c r="B496" s="29"/>
      <c r="C496" s="19"/>
      <c r="D496" s="19"/>
    </row>
    <row r="497" spans="1:4" x14ac:dyDescent="0.25">
      <c r="A497" s="18"/>
      <c r="B497" s="31"/>
      <c r="C497" s="18"/>
      <c r="D497" s="19"/>
    </row>
    <row r="498" spans="1:4" x14ac:dyDescent="0.25">
      <c r="A498" s="19"/>
      <c r="B498" s="29"/>
      <c r="C498" s="19"/>
      <c r="D498" s="19"/>
    </row>
    <row r="499" spans="1:4" x14ac:dyDescent="0.25">
      <c r="A499" s="19"/>
      <c r="B499" s="29"/>
      <c r="C499" s="19"/>
      <c r="D499" s="19"/>
    </row>
    <row r="500" spans="1:4" x14ac:dyDescent="0.25">
      <c r="A500" s="19"/>
      <c r="B500" s="29"/>
      <c r="C500" s="19"/>
      <c r="D500" s="19"/>
    </row>
    <row r="501" spans="1:4" x14ac:dyDescent="0.25">
      <c r="A501" s="19"/>
      <c r="B501" s="29"/>
      <c r="C501" s="19"/>
      <c r="D501" s="19"/>
    </row>
    <row r="502" spans="1:4" x14ac:dyDescent="0.25">
      <c r="A502" s="19"/>
      <c r="B502" s="29"/>
      <c r="C502" s="19"/>
      <c r="D502" s="19"/>
    </row>
    <row r="503" spans="1:4" x14ac:dyDescent="0.25">
      <c r="A503" s="19"/>
      <c r="B503" s="29"/>
      <c r="C503" s="19"/>
      <c r="D503" s="19"/>
    </row>
    <row r="504" spans="1:4" x14ac:dyDescent="0.25">
      <c r="A504" s="19"/>
      <c r="B504" s="29"/>
      <c r="C504" s="19"/>
      <c r="D504" s="19"/>
    </row>
    <row r="505" spans="1:4" x14ac:dyDescent="0.25">
      <c r="A505" s="19"/>
      <c r="B505" s="29"/>
      <c r="C505" s="19"/>
      <c r="D505" s="19"/>
    </row>
    <row r="506" spans="1:4" x14ac:dyDescent="0.25">
      <c r="A506" s="19"/>
      <c r="B506" s="29"/>
      <c r="C506" s="19"/>
      <c r="D506" s="19"/>
    </row>
    <row r="507" spans="1:4" x14ac:dyDescent="0.25">
      <c r="A507" s="19"/>
      <c r="B507" s="29"/>
      <c r="C507" s="19"/>
      <c r="D507" s="19"/>
    </row>
    <row r="508" spans="1:4" x14ac:dyDescent="0.25">
      <c r="A508" s="19"/>
      <c r="B508" s="29"/>
      <c r="C508" s="19"/>
      <c r="D508" s="19"/>
    </row>
    <row r="509" spans="1:4" x14ac:dyDescent="0.25">
      <c r="A509" s="21"/>
      <c r="B509" s="29"/>
      <c r="C509" s="19"/>
      <c r="D509" s="19"/>
    </row>
    <row r="510" spans="1:4" x14ac:dyDescent="0.25">
      <c r="A510" s="18"/>
      <c r="B510" s="31"/>
      <c r="C510" s="18"/>
      <c r="D510" s="19"/>
    </row>
    <row r="511" spans="1:4" x14ac:dyDescent="0.25">
      <c r="A511" s="19"/>
      <c r="B511" s="29"/>
      <c r="C511" s="19"/>
      <c r="D511" s="19"/>
    </row>
    <row r="512" spans="1:4" x14ac:dyDescent="0.25">
      <c r="A512" s="19"/>
      <c r="B512" s="29"/>
      <c r="C512" s="19"/>
      <c r="D512" s="19"/>
    </row>
    <row r="513" spans="1:4" x14ac:dyDescent="0.25">
      <c r="A513" s="19"/>
      <c r="B513" s="29"/>
      <c r="C513" s="19"/>
      <c r="D513" s="19"/>
    </row>
    <row r="514" spans="1:4" x14ac:dyDescent="0.25">
      <c r="A514" s="19"/>
      <c r="B514" s="29"/>
      <c r="C514" s="19"/>
      <c r="D514" s="19"/>
    </row>
    <row r="515" spans="1:4" x14ac:dyDescent="0.25">
      <c r="A515" s="19"/>
      <c r="B515" s="29"/>
      <c r="C515" s="19"/>
      <c r="D515" s="19"/>
    </row>
    <row r="516" spans="1:4" x14ac:dyDescent="0.25">
      <c r="A516" s="19"/>
      <c r="B516" s="29"/>
      <c r="C516" s="19"/>
      <c r="D516" s="19"/>
    </row>
    <row r="517" spans="1:4" x14ac:dyDescent="0.25">
      <c r="A517" s="19"/>
      <c r="B517" s="29"/>
      <c r="C517" s="19"/>
      <c r="D517" s="19"/>
    </row>
    <row r="518" spans="1:4" x14ac:dyDescent="0.25">
      <c r="A518" s="19"/>
      <c r="B518" s="29"/>
      <c r="C518" s="19"/>
      <c r="D518" s="19"/>
    </row>
    <row r="519" spans="1:4" x14ac:dyDescent="0.25">
      <c r="A519" s="19"/>
      <c r="B519" s="29"/>
      <c r="C519" s="19"/>
      <c r="D519" s="19"/>
    </row>
    <row r="520" spans="1:4" x14ac:dyDescent="0.25">
      <c r="A520" s="19"/>
      <c r="B520" s="29"/>
      <c r="C520" s="19"/>
      <c r="D520" s="19"/>
    </row>
    <row r="521" spans="1:4" x14ac:dyDescent="0.25">
      <c r="A521" s="19"/>
      <c r="B521" s="29"/>
      <c r="C521" s="19"/>
      <c r="D521" s="19"/>
    </row>
    <row r="522" spans="1:4" x14ac:dyDescent="0.25">
      <c r="A522" s="21"/>
      <c r="B522" s="29"/>
      <c r="C522" s="19"/>
      <c r="D522" s="19"/>
    </row>
    <row r="523" spans="1:4" x14ac:dyDescent="0.25">
      <c r="A523" s="18"/>
      <c r="B523" s="31"/>
      <c r="C523" s="18"/>
      <c r="D523" s="19"/>
    </row>
    <row r="524" spans="1:4" x14ac:dyDescent="0.25">
      <c r="A524" s="19"/>
      <c r="B524" s="29"/>
      <c r="C524" s="19"/>
      <c r="D524" s="19"/>
    </row>
    <row r="525" spans="1:4" x14ac:dyDescent="0.25">
      <c r="A525" s="19"/>
      <c r="B525" s="29"/>
      <c r="C525" s="19"/>
      <c r="D525" s="19"/>
    </row>
    <row r="526" spans="1:4" x14ac:dyDescent="0.25">
      <c r="A526" s="19"/>
      <c r="B526" s="29"/>
      <c r="C526" s="19"/>
      <c r="D526" s="19"/>
    </row>
    <row r="527" spans="1:4" x14ac:dyDescent="0.25">
      <c r="A527" s="19"/>
      <c r="B527" s="29"/>
      <c r="C527" s="19"/>
      <c r="D527" s="19"/>
    </row>
    <row r="528" spans="1:4" x14ac:dyDescent="0.25">
      <c r="A528" s="19"/>
      <c r="B528" s="29"/>
      <c r="C528" s="19"/>
      <c r="D528" s="19"/>
    </row>
    <row r="529" spans="1:4" x14ac:dyDescent="0.25">
      <c r="A529" s="19"/>
      <c r="B529" s="29"/>
      <c r="C529" s="19"/>
      <c r="D529" s="19"/>
    </row>
    <row r="530" spans="1:4" x14ac:dyDescent="0.25">
      <c r="A530" s="19"/>
      <c r="B530" s="29"/>
      <c r="C530" s="19"/>
      <c r="D530" s="19"/>
    </row>
    <row r="531" spans="1:4" x14ac:dyDescent="0.25">
      <c r="A531" s="19"/>
      <c r="B531" s="29"/>
      <c r="C531" s="19"/>
      <c r="D531" s="19"/>
    </row>
    <row r="532" spans="1:4" x14ac:dyDescent="0.25">
      <c r="A532" s="19"/>
      <c r="B532" s="29"/>
      <c r="C532" s="19"/>
      <c r="D532" s="19"/>
    </row>
    <row r="533" spans="1:4" x14ac:dyDescent="0.25">
      <c r="A533" s="19"/>
      <c r="B533" s="29"/>
      <c r="C533" s="19"/>
      <c r="D533" s="19"/>
    </row>
    <row r="534" spans="1:4" x14ac:dyDescent="0.25">
      <c r="A534" s="19"/>
      <c r="B534" s="29"/>
      <c r="C534" s="19"/>
      <c r="D534" s="19"/>
    </row>
    <row r="535" spans="1:4" x14ac:dyDescent="0.25">
      <c r="A535" s="21"/>
      <c r="B535" s="29"/>
      <c r="C535" s="19"/>
      <c r="D535" s="19"/>
    </row>
    <row r="536" spans="1:4" x14ac:dyDescent="0.25">
      <c r="A536" s="18"/>
      <c r="B536" s="31"/>
      <c r="C536" s="18"/>
      <c r="D536" s="19"/>
    </row>
    <row r="537" spans="1:4" x14ac:dyDescent="0.25">
      <c r="A537" s="19"/>
      <c r="B537" s="29"/>
      <c r="C537" s="19"/>
      <c r="D537" s="19"/>
    </row>
    <row r="538" spans="1:4" x14ac:dyDescent="0.25">
      <c r="A538" s="19"/>
      <c r="B538" s="29"/>
      <c r="C538" s="19"/>
      <c r="D538" s="19"/>
    </row>
    <row r="539" spans="1:4" x14ac:dyDescent="0.25">
      <c r="A539" s="19"/>
      <c r="B539" s="29"/>
      <c r="C539" s="19"/>
      <c r="D539" s="19"/>
    </row>
    <row r="540" spans="1:4" x14ac:dyDescent="0.25">
      <c r="A540" s="19"/>
      <c r="B540" s="29"/>
      <c r="C540" s="19"/>
      <c r="D540" s="19"/>
    </row>
    <row r="541" spans="1:4" x14ac:dyDescent="0.25">
      <c r="A541" s="19"/>
      <c r="B541" s="29"/>
      <c r="C541" s="19"/>
      <c r="D541" s="19"/>
    </row>
    <row r="542" spans="1:4" x14ac:dyDescent="0.25">
      <c r="A542" s="19"/>
      <c r="B542" s="29"/>
      <c r="C542" s="19"/>
      <c r="D542" s="19"/>
    </row>
    <row r="543" spans="1:4" x14ac:dyDescent="0.25">
      <c r="A543" s="19"/>
      <c r="B543" s="29"/>
      <c r="C543" s="19"/>
      <c r="D543" s="19"/>
    </row>
    <row r="544" spans="1:4" x14ac:dyDescent="0.25">
      <c r="A544" s="19"/>
      <c r="B544" s="29"/>
      <c r="C544" s="19"/>
      <c r="D544" s="19"/>
    </row>
    <row r="545" spans="1:4" x14ac:dyDescent="0.25">
      <c r="A545" s="19"/>
      <c r="B545" s="29"/>
      <c r="C545" s="19"/>
      <c r="D545" s="19"/>
    </row>
    <row r="546" spans="1:4" x14ac:dyDescent="0.25">
      <c r="A546" s="19"/>
      <c r="B546" s="29"/>
      <c r="C546" s="19"/>
      <c r="D546" s="19"/>
    </row>
    <row r="547" spans="1:4" x14ac:dyDescent="0.25">
      <c r="A547" s="19"/>
      <c r="B547" s="29"/>
      <c r="C547" s="19"/>
      <c r="D547" s="19"/>
    </row>
    <row r="548" spans="1:4" x14ac:dyDescent="0.25">
      <c r="A548" s="21"/>
      <c r="B548" s="29"/>
      <c r="C548" s="19"/>
      <c r="D548" s="19"/>
    </row>
    <row r="549" spans="1:4" x14ac:dyDescent="0.25">
      <c r="A549" s="18"/>
      <c r="B549" s="31"/>
      <c r="C549" s="18"/>
      <c r="D549" s="19"/>
    </row>
    <row r="550" spans="1:4" x14ac:dyDescent="0.25">
      <c r="A550" s="19"/>
      <c r="B550" s="29"/>
      <c r="C550" s="19"/>
      <c r="D550" s="19"/>
    </row>
    <row r="551" spans="1:4" x14ac:dyDescent="0.25">
      <c r="A551" s="19"/>
      <c r="B551" s="29"/>
      <c r="C551" s="19"/>
      <c r="D551" s="19"/>
    </row>
    <row r="552" spans="1:4" x14ac:dyDescent="0.25">
      <c r="A552" s="19"/>
      <c r="B552" s="29"/>
      <c r="C552" s="19"/>
      <c r="D552" s="19"/>
    </row>
    <row r="553" spans="1:4" x14ac:dyDescent="0.25">
      <c r="A553" s="19"/>
      <c r="B553" s="29"/>
      <c r="C553" s="19"/>
      <c r="D553" s="19"/>
    </row>
    <row r="554" spans="1:4" x14ac:dyDescent="0.25">
      <c r="A554" s="19"/>
      <c r="B554" s="29"/>
      <c r="C554" s="19"/>
      <c r="D554" s="19"/>
    </row>
    <row r="555" spans="1:4" x14ac:dyDescent="0.25">
      <c r="A555" s="19"/>
      <c r="B555" s="29"/>
      <c r="C555" s="19"/>
      <c r="D555" s="19"/>
    </row>
    <row r="556" spans="1:4" x14ac:dyDescent="0.25">
      <c r="A556" s="19"/>
      <c r="B556" s="29"/>
      <c r="C556" s="19"/>
      <c r="D556" s="19"/>
    </row>
    <row r="557" spans="1:4" x14ac:dyDescent="0.25">
      <c r="A557" s="19"/>
      <c r="B557" s="29"/>
      <c r="C557" s="19"/>
      <c r="D557" s="19"/>
    </row>
    <row r="558" spans="1:4" x14ac:dyDescent="0.25">
      <c r="A558" s="19"/>
      <c r="B558" s="29"/>
      <c r="C558" s="19"/>
      <c r="D558" s="19"/>
    </row>
    <row r="559" spans="1:4" x14ac:dyDescent="0.25">
      <c r="A559" s="19"/>
      <c r="B559" s="29"/>
      <c r="C559" s="19"/>
      <c r="D559" s="19"/>
    </row>
    <row r="560" spans="1:4" x14ac:dyDescent="0.25">
      <c r="A560" s="19"/>
      <c r="B560" s="29"/>
      <c r="C560" s="19"/>
      <c r="D560" s="19"/>
    </row>
    <row r="561" spans="1:4" x14ac:dyDescent="0.25">
      <c r="A561" s="21"/>
      <c r="B561" s="29"/>
      <c r="C561" s="19"/>
      <c r="D561" s="19"/>
    </row>
    <row r="562" spans="1:4" x14ac:dyDescent="0.25">
      <c r="A562" s="18"/>
      <c r="B562" s="31"/>
      <c r="C562" s="18"/>
      <c r="D562" s="19"/>
    </row>
    <row r="563" spans="1:4" x14ac:dyDescent="0.25">
      <c r="A563" s="19"/>
      <c r="B563" s="29"/>
      <c r="C563" s="19"/>
      <c r="D563" s="19"/>
    </row>
    <row r="564" spans="1:4" x14ac:dyDescent="0.25">
      <c r="A564" s="19"/>
      <c r="B564" s="29"/>
      <c r="C564" s="19"/>
      <c r="D564" s="19"/>
    </row>
    <row r="565" spans="1:4" x14ac:dyDescent="0.25">
      <c r="A565" s="19"/>
      <c r="B565" s="29"/>
      <c r="C565" s="19"/>
      <c r="D565" s="19"/>
    </row>
    <row r="566" spans="1:4" x14ac:dyDescent="0.25">
      <c r="A566" s="19"/>
      <c r="B566" s="29"/>
      <c r="C566" s="19"/>
      <c r="D566" s="19"/>
    </row>
    <row r="567" spans="1:4" x14ac:dyDescent="0.25">
      <c r="A567" s="19"/>
      <c r="B567" s="29"/>
      <c r="C567" s="19"/>
      <c r="D567" s="19"/>
    </row>
    <row r="568" spans="1:4" x14ac:dyDescent="0.25">
      <c r="A568" s="19"/>
      <c r="B568" s="29"/>
      <c r="C568" s="19"/>
      <c r="D568" s="19"/>
    </row>
    <row r="569" spans="1:4" x14ac:dyDescent="0.25">
      <c r="A569" s="19"/>
      <c r="B569" s="29"/>
      <c r="C569" s="19"/>
      <c r="D569" s="19"/>
    </row>
    <row r="570" spans="1:4" x14ac:dyDescent="0.25">
      <c r="A570" s="19"/>
      <c r="B570" s="29"/>
      <c r="C570" s="19"/>
      <c r="D570" s="19"/>
    </row>
    <row r="571" spans="1:4" x14ac:dyDescent="0.25">
      <c r="A571" s="19"/>
      <c r="B571" s="29"/>
      <c r="C571" s="19"/>
      <c r="D571" s="19"/>
    </row>
    <row r="572" spans="1:4" x14ac:dyDescent="0.25">
      <c r="A572" s="19"/>
      <c r="B572" s="29"/>
      <c r="C572" s="19"/>
      <c r="D572" s="19"/>
    </row>
    <row r="573" spans="1:4" x14ac:dyDescent="0.25">
      <c r="A573" s="19"/>
      <c r="B573" s="29"/>
      <c r="C573" s="19"/>
      <c r="D573" s="19"/>
    </row>
    <row r="574" spans="1:4" x14ac:dyDescent="0.25">
      <c r="A574" s="21"/>
      <c r="B574" s="29"/>
      <c r="C574" s="19"/>
      <c r="D574" s="19"/>
    </row>
    <row r="575" spans="1:4" x14ac:dyDescent="0.25">
      <c r="A575" s="18"/>
      <c r="B575" s="31"/>
      <c r="C575" s="18"/>
      <c r="D575" s="19"/>
    </row>
    <row r="576" spans="1:4" x14ac:dyDescent="0.25">
      <c r="A576" s="19"/>
      <c r="B576" s="29"/>
      <c r="C576" s="19"/>
      <c r="D576" s="19"/>
    </row>
    <row r="577" spans="1:4" x14ac:dyDescent="0.25">
      <c r="A577" s="19"/>
      <c r="B577" s="29"/>
      <c r="C577" s="19"/>
      <c r="D577" s="19"/>
    </row>
    <row r="578" spans="1:4" x14ac:dyDescent="0.25">
      <c r="A578" s="19"/>
      <c r="B578" s="29"/>
      <c r="C578" s="19"/>
      <c r="D578" s="19"/>
    </row>
    <row r="579" spans="1:4" x14ac:dyDescent="0.25">
      <c r="A579" s="19"/>
      <c r="B579" s="29"/>
      <c r="C579" s="19"/>
      <c r="D579" s="19"/>
    </row>
    <row r="580" spans="1:4" x14ac:dyDescent="0.25">
      <c r="A580" s="19"/>
      <c r="B580" s="29"/>
      <c r="C580" s="19"/>
      <c r="D580" s="19"/>
    </row>
    <row r="581" spans="1:4" x14ac:dyDescent="0.25">
      <c r="A581" s="19"/>
      <c r="B581" s="29"/>
      <c r="C581" s="19"/>
      <c r="D581" s="19"/>
    </row>
    <row r="582" spans="1:4" x14ac:dyDescent="0.25">
      <c r="A582" s="19"/>
      <c r="B582" s="29"/>
      <c r="C582" s="19"/>
      <c r="D582" s="19"/>
    </row>
    <row r="583" spans="1:4" x14ac:dyDescent="0.25">
      <c r="A583" s="19"/>
      <c r="B583" s="29"/>
      <c r="C583" s="19"/>
      <c r="D583" s="19"/>
    </row>
    <row r="584" spans="1:4" x14ac:dyDescent="0.25">
      <c r="A584" s="19"/>
      <c r="B584" s="29"/>
      <c r="C584" s="19"/>
      <c r="D584" s="19"/>
    </row>
    <row r="585" spans="1:4" x14ac:dyDescent="0.25">
      <c r="A585" s="19"/>
      <c r="B585" s="29"/>
      <c r="C585" s="19"/>
      <c r="D585" s="19"/>
    </row>
    <row r="586" spans="1:4" x14ac:dyDescent="0.25">
      <c r="A586" s="19"/>
      <c r="B586" s="29"/>
      <c r="C586" s="19"/>
      <c r="D586" s="19"/>
    </row>
    <row r="587" spans="1:4" x14ac:dyDescent="0.25">
      <c r="A587" s="21"/>
      <c r="B587" s="29"/>
      <c r="C587" s="19"/>
      <c r="D587" s="19"/>
    </row>
    <row r="588" spans="1:4" x14ac:dyDescent="0.25">
      <c r="A588" s="18"/>
      <c r="B588" s="31"/>
      <c r="C588" s="18"/>
      <c r="D588" s="19"/>
    </row>
    <row r="589" spans="1:4" x14ac:dyDescent="0.25">
      <c r="A589" s="19"/>
      <c r="B589" s="29"/>
      <c r="C589" s="19"/>
      <c r="D589" s="19"/>
    </row>
    <row r="590" spans="1:4" x14ac:dyDescent="0.25">
      <c r="A590" s="19"/>
      <c r="B590" s="29"/>
      <c r="C590" s="19"/>
      <c r="D590" s="19"/>
    </row>
    <row r="591" spans="1:4" x14ac:dyDescent="0.25">
      <c r="A591" s="19"/>
      <c r="B591" s="29"/>
      <c r="C591" s="19"/>
      <c r="D591" s="19"/>
    </row>
    <row r="592" spans="1:4" x14ac:dyDescent="0.25">
      <c r="A592" s="19"/>
      <c r="B592" s="29"/>
      <c r="C592" s="19"/>
      <c r="D592" s="19"/>
    </row>
    <row r="593" spans="1:4" x14ac:dyDescent="0.25">
      <c r="A593" s="19"/>
      <c r="B593" s="29"/>
      <c r="C593" s="19"/>
      <c r="D593" s="19"/>
    </row>
    <row r="594" spans="1:4" x14ac:dyDescent="0.25">
      <c r="A594" s="19"/>
      <c r="B594" s="29"/>
      <c r="C594" s="19"/>
      <c r="D594" s="19"/>
    </row>
    <row r="595" spans="1:4" x14ac:dyDescent="0.25">
      <c r="A595" s="19"/>
      <c r="B595" s="29"/>
      <c r="C595" s="19"/>
      <c r="D595" s="19"/>
    </row>
    <row r="596" spans="1:4" x14ac:dyDescent="0.25">
      <c r="A596" s="19"/>
      <c r="B596" s="29"/>
      <c r="C596" s="19"/>
      <c r="D596" s="19"/>
    </row>
    <row r="597" spans="1:4" x14ac:dyDescent="0.25">
      <c r="A597" s="19"/>
      <c r="B597" s="29"/>
      <c r="C597" s="19"/>
      <c r="D597" s="19"/>
    </row>
    <row r="598" spans="1:4" x14ac:dyDescent="0.25">
      <c r="A598" s="19"/>
      <c r="B598" s="29"/>
      <c r="C598" s="19"/>
      <c r="D598" s="19"/>
    </row>
    <row r="599" spans="1:4" x14ac:dyDescent="0.25">
      <c r="A599" s="19"/>
      <c r="B599" s="29"/>
      <c r="C599" s="19"/>
      <c r="D599" s="19"/>
    </row>
    <row r="600" spans="1:4" x14ac:dyDescent="0.25">
      <c r="A600" s="21"/>
      <c r="B600" s="29"/>
      <c r="C600" s="19"/>
      <c r="D600" s="19"/>
    </row>
    <row r="601" spans="1:4" x14ac:dyDescent="0.25">
      <c r="A601" s="18"/>
      <c r="B601" s="31"/>
      <c r="C601" s="18"/>
      <c r="D601" s="19"/>
    </row>
    <row r="602" spans="1:4" x14ac:dyDescent="0.25">
      <c r="A602" s="19"/>
      <c r="B602" s="29"/>
      <c r="C602" s="19"/>
      <c r="D602" s="19"/>
    </row>
    <row r="603" spans="1:4" x14ac:dyDescent="0.25">
      <c r="A603" s="19"/>
      <c r="B603" s="29"/>
      <c r="C603" s="19"/>
      <c r="D603" s="19"/>
    </row>
    <row r="604" spans="1:4" x14ac:dyDescent="0.25">
      <c r="A604" s="19"/>
      <c r="B604" s="29"/>
      <c r="C604" s="19"/>
      <c r="D604" s="19"/>
    </row>
    <row r="605" spans="1:4" x14ac:dyDescent="0.25">
      <c r="A605" s="19"/>
      <c r="B605" s="29"/>
      <c r="C605" s="19"/>
      <c r="D605" s="19"/>
    </row>
    <row r="606" spans="1:4" x14ac:dyDescent="0.25">
      <c r="A606" s="19"/>
      <c r="B606" s="29"/>
      <c r="C606" s="19"/>
      <c r="D606" s="19"/>
    </row>
    <row r="607" spans="1:4" x14ac:dyDescent="0.25">
      <c r="A607" s="19"/>
      <c r="B607" s="29"/>
      <c r="C607" s="19"/>
      <c r="D607" s="19"/>
    </row>
    <row r="608" spans="1:4" x14ac:dyDescent="0.25">
      <c r="A608" s="19"/>
      <c r="B608" s="29"/>
      <c r="C608" s="19"/>
      <c r="D608" s="19"/>
    </row>
    <row r="609" spans="1:4" x14ac:dyDescent="0.25">
      <c r="A609" s="19"/>
      <c r="B609" s="29"/>
      <c r="C609" s="19"/>
      <c r="D609" s="19"/>
    </row>
    <row r="610" spans="1:4" x14ac:dyDescent="0.25">
      <c r="A610" s="19"/>
      <c r="B610" s="29"/>
      <c r="C610" s="19"/>
      <c r="D610" s="19"/>
    </row>
    <row r="611" spans="1:4" x14ac:dyDescent="0.25">
      <c r="A611" s="19"/>
      <c r="B611" s="29"/>
      <c r="C611" s="19"/>
      <c r="D611" s="19"/>
    </row>
    <row r="612" spans="1:4" x14ac:dyDescent="0.25">
      <c r="A612" s="19"/>
      <c r="B612" s="29"/>
      <c r="C612" s="19"/>
      <c r="D612" s="19"/>
    </row>
    <row r="613" spans="1:4" x14ac:dyDescent="0.25">
      <c r="A613" s="21"/>
      <c r="B613" s="29"/>
      <c r="C613" s="19"/>
      <c r="D613" s="19"/>
    </row>
    <row r="614" spans="1:4" x14ac:dyDescent="0.25">
      <c r="A614" s="18"/>
      <c r="B614" s="31"/>
      <c r="C614" s="18"/>
      <c r="D614" s="19"/>
    </row>
    <row r="615" spans="1:4" x14ac:dyDescent="0.25">
      <c r="A615" s="19"/>
      <c r="B615" s="29"/>
      <c r="C615" s="19"/>
      <c r="D615" s="19"/>
    </row>
    <row r="616" spans="1:4" x14ac:dyDescent="0.25">
      <c r="A616" s="19"/>
      <c r="B616" s="29"/>
      <c r="C616" s="19"/>
      <c r="D616" s="19"/>
    </row>
    <row r="617" spans="1:4" x14ac:dyDescent="0.25">
      <c r="A617" s="19"/>
      <c r="B617" s="29"/>
      <c r="C617" s="19"/>
      <c r="D617" s="19"/>
    </row>
    <row r="618" spans="1:4" x14ac:dyDescent="0.25">
      <c r="A618" s="19"/>
      <c r="B618" s="29"/>
      <c r="C618" s="19"/>
      <c r="D618" s="19"/>
    </row>
    <row r="619" spans="1:4" x14ac:dyDescent="0.25">
      <c r="A619" s="19"/>
      <c r="B619" s="29"/>
      <c r="C619" s="19"/>
      <c r="D619" s="19"/>
    </row>
    <row r="620" spans="1:4" x14ac:dyDescent="0.25">
      <c r="A620" s="19"/>
      <c r="B620" s="29"/>
      <c r="C620" s="19"/>
      <c r="D620" s="19"/>
    </row>
    <row r="621" spans="1:4" x14ac:dyDescent="0.25">
      <c r="A621" s="19"/>
      <c r="B621" s="29"/>
      <c r="C621" s="19"/>
      <c r="D621" s="19"/>
    </row>
    <row r="622" spans="1:4" x14ac:dyDescent="0.25">
      <c r="A622" s="19"/>
      <c r="B622" s="29"/>
      <c r="C622" s="19"/>
      <c r="D622" s="19"/>
    </row>
    <row r="623" spans="1:4" x14ac:dyDescent="0.25">
      <c r="A623" s="19"/>
      <c r="B623" s="29"/>
      <c r="C623" s="19"/>
      <c r="D623" s="19"/>
    </row>
    <row r="624" spans="1:4" x14ac:dyDescent="0.25">
      <c r="A624" s="19"/>
      <c r="B624" s="29"/>
      <c r="C624" s="19"/>
      <c r="D624" s="19"/>
    </row>
    <row r="625" spans="1:4" x14ac:dyDescent="0.25">
      <c r="A625" s="19"/>
      <c r="B625" s="29"/>
      <c r="C625" s="19"/>
      <c r="D625" s="19"/>
    </row>
    <row r="626" spans="1:4" x14ac:dyDescent="0.25">
      <c r="A626" s="8"/>
      <c r="B626" s="29"/>
      <c r="C626" s="19"/>
      <c r="D626" s="19"/>
    </row>
    <row r="627" spans="1:4" x14ac:dyDescent="0.25">
      <c r="A627" s="8"/>
      <c r="B627" s="29"/>
      <c r="C627" s="19"/>
      <c r="D627" s="19"/>
    </row>
    <row r="628" spans="1:4" x14ac:dyDescent="0.25">
      <c r="A628" s="8"/>
      <c r="B628" s="29"/>
      <c r="C628" s="19"/>
      <c r="D628" s="19"/>
    </row>
    <row r="629" spans="1:4" x14ac:dyDescent="0.25">
      <c r="A629" s="19"/>
      <c r="B629" s="29"/>
      <c r="C629" s="19"/>
      <c r="D629" s="19"/>
    </row>
    <row r="630" spans="1:4" x14ac:dyDescent="0.25">
      <c r="A630" s="21"/>
      <c r="B630" s="29"/>
      <c r="C630" s="19"/>
      <c r="D630" s="19"/>
    </row>
    <row r="631" spans="1:4" x14ac:dyDescent="0.25">
      <c r="A631" s="18"/>
      <c r="B631" s="31"/>
      <c r="C631" s="18"/>
      <c r="D631" s="19"/>
    </row>
    <row r="632" spans="1:4" x14ac:dyDescent="0.25">
      <c r="A632" s="19"/>
      <c r="B632" s="29"/>
      <c r="C632" s="19"/>
      <c r="D632" s="19"/>
    </row>
    <row r="633" spans="1:4" x14ac:dyDescent="0.25">
      <c r="A633" s="19"/>
      <c r="B633" s="29"/>
      <c r="C633" s="19"/>
      <c r="D633" s="19"/>
    </row>
    <row r="634" spans="1:4" x14ac:dyDescent="0.25">
      <c r="A634" s="19"/>
      <c r="B634" s="29"/>
      <c r="C634" s="19"/>
      <c r="D634" s="19"/>
    </row>
    <row r="635" spans="1:4" x14ac:dyDescent="0.25">
      <c r="A635" s="19"/>
      <c r="B635" s="29"/>
      <c r="C635" s="19"/>
      <c r="D635" s="19"/>
    </row>
    <row r="636" spans="1:4" x14ac:dyDescent="0.25">
      <c r="A636" s="19"/>
      <c r="B636" s="29"/>
      <c r="C636" s="19"/>
      <c r="D636" s="19"/>
    </row>
    <row r="637" spans="1:4" x14ac:dyDescent="0.25">
      <c r="A637" s="19"/>
      <c r="B637" s="29"/>
      <c r="C637" s="19"/>
      <c r="D637" s="19"/>
    </row>
    <row r="638" spans="1:4" x14ac:dyDescent="0.25">
      <c r="A638" s="19"/>
      <c r="B638" s="29"/>
      <c r="C638" s="19"/>
      <c r="D638" s="19"/>
    </row>
    <row r="639" spans="1:4" x14ac:dyDescent="0.25">
      <c r="A639" s="19"/>
      <c r="B639" s="29"/>
      <c r="C639" s="19"/>
      <c r="D639" s="19"/>
    </row>
    <row r="640" spans="1:4" x14ac:dyDescent="0.25">
      <c r="A640" s="19"/>
      <c r="B640" s="29"/>
      <c r="C640" s="19"/>
      <c r="D640" s="19"/>
    </row>
    <row r="641" spans="1:4" x14ac:dyDescent="0.25">
      <c r="A641" s="19"/>
      <c r="B641" s="29"/>
      <c r="C641" s="19"/>
      <c r="D641" s="19"/>
    </row>
    <row r="642" spans="1:4" x14ac:dyDescent="0.25">
      <c r="A642" s="19"/>
      <c r="B642" s="29"/>
      <c r="C642" s="19"/>
      <c r="D642" s="19"/>
    </row>
    <row r="643" spans="1:4" x14ac:dyDescent="0.25">
      <c r="A643" s="21"/>
      <c r="B643" s="29"/>
      <c r="C643" s="19"/>
      <c r="D643" s="19"/>
    </row>
    <row r="644" spans="1:4" x14ac:dyDescent="0.25">
      <c r="A644" s="18"/>
      <c r="B644" s="31"/>
      <c r="C644" s="18"/>
      <c r="D644" s="19"/>
    </row>
    <row r="645" spans="1:4" x14ac:dyDescent="0.25">
      <c r="A645" s="19"/>
      <c r="B645" s="29"/>
      <c r="C645" s="19"/>
      <c r="D645" s="19"/>
    </row>
    <row r="646" spans="1:4" x14ac:dyDescent="0.25">
      <c r="A646" s="19"/>
      <c r="B646" s="29"/>
      <c r="C646" s="19"/>
      <c r="D646" s="19"/>
    </row>
    <row r="647" spans="1:4" x14ac:dyDescent="0.25">
      <c r="A647" s="19"/>
      <c r="B647" s="29"/>
      <c r="C647" s="19"/>
      <c r="D647" s="19"/>
    </row>
    <row r="648" spans="1:4" x14ac:dyDescent="0.25">
      <c r="A648" s="19"/>
      <c r="B648" s="29"/>
      <c r="C648" s="19"/>
      <c r="D648" s="19"/>
    </row>
    <row r="649" spans="1:4" x14ac:dyDescent="0.25">
      <c r="A649" s="19"/>
      <c r="B649" s="29"/>
      <c r="C649" s="19"/>
      <c r="D649" s="19"/>
    </row>
    <row r="650" spans="1:4" x14ac:dyDescent="0.25">
      <c r="A650" s="19"/>
      <c r="B650" s="29"/>
      <c r="C650" s="19"/>
      <c r="D650" s="19"/>
    </row>
    <row r="651" spans="1:4" x14ac:dyDescent="0.25">
      <c r="A651" s="19"/>
      <c r="B651" s="29"/>
      <c r="C651" s="19"/>
      <c r="D651" s="19"/>
    </row>
    <row r="652" spans="1:4" x14ac:dyDescent="0.25">
      <c r="A652" s="19"/>
      <c r="B652" s="29"/>
      <c r="C652" s="19"/>
      <c r="D652" s="19"/>
    </row>
    <row r="653" spans="1:4" x14ac:dyDescent="0.25">
      <c r="A653" s="19"/>
      <c r="B653" s="29"/>
      <c r="C653" s="19"/>
      <c r="D653" s="19"/>
    </row>
    <row r="654" spans="1:4" x14ac:dyDescent="0.25">
      <c r="A654" s="19"/>
      <c r="B654" s="29"/>
      <c r="C654" s="19"/>
      <c r="D654" s="19"/>
    </row>
    <row r="655" spans="1:4" x14ac:dyDescent="0.25">
      <c r="A655" s="19"/>
      <c r="B655" s="29"/>
      <c r="C655" s="19"/>
      <c r="D655" s="19"/>
    </row>
    <row r="656" spans="1:4" x14ac:dyDescent="0.25">
      <c r="A656" s="21"/>
      <c r="B656" s="29"/>
      <c r="C656" s="19"/>
      <c r="D656" s="19"/>
    </row>
    <row r="657" spans="1:4" x14ac:dyDescent="0.25">
      <c r="A657" s="18"/>
      <c r="B657" s="31"/>
      <c r="C657" s="18"/>
      <c r="D657" s="19"/>
    </row>
    <row r="658" spans="1:4" x14ac:dyDescent="0.25">
      <c r="A658" s="19"/>
      <c r="B658" s="29"/>
      <c r="C658" s="19"/>
      <c r="D658" s="19"/>
    </row>
    <row r="659" spans="1:4" x14ac:dyDescent="0.25">
      <c r="A659" s="19"/>
      <c r="B659" s="29"/>
      <c r="C659" s="19"/>
      <c r="D659" s="19"/>
    </row>
    <row r="660" spans="1:4" x14ac:dyDescent="0.25">
      <c r="A660" s="19"/>
      <c r="B660" s="29"/>
      <c r="C660" s="19"/>
      <c r="D660" s="19"/>
    </row>
    <row r="661" spans="1:4" x14ac:dyDescent="0.25">
      <c r="A661" s="19"/>
      <c r="B661" s="29"/>
      <c r="C661" s="19"/>
      <c r="D661" s="19"/>
    </row>
    <row r="662" spans="1:4" x14ac:dyDescent="0.25">
      <c r="A662" s="19"/>
      <c r="B662" s="29"/>
      <c r="C662" s="19"/>
      <c r="D662" s="19"/>
    </row>
    <row r="663" spans="1:4" x14ac:dyDescent="0.25">
      <c r="A663" s="19"/>
      <c r="B663" s="29"/>
      <c r="C663" s="19"/>
      <c r="D663" s="19"/>
    </row>
    <row r="664" spans="1:4" x14ac:dyDescent="0.25">
      <c r="A664" s="19"/>
      <c r="B664" s="29"/>
      <c r="C664" s="19"/>
      <c r="D664" s="19"/>
    </row>
    <row r="665" spans="1:4" x14ac:dyDescent="0.25">
      <c r="A665" s="19"/>
      <c r="B665" s="29"/>
      <c r="C665" s="19"/>
      <c r="D665" s="19"/>
    </row>
    <row r="666" spans="1:4" x14ac:dyDescent="0.25">
      <c r="A666" s="19"/>
      <c r="B666" s="29"/>
      <c r="C666" s="19"/>
      <c r="D666" s="19"/>
    </row>
    <row r="667" spans="1:4" x14ac:dyDescent="0.25">
      <c r="A667" s="19"/>
      <c r="B667" s="29"/>
      <c r="C667" s="19"/>
      <c r="D667" s="19"/>
    </row>
    <row r="668" spans="1:4" x14ac:dyDescent="0.25">
      <c r="A668" s="19"/>
      <c r="B668" s="29"/>
      <c r="C668" s="19"/>
      <c r="D668" s="19"/>
    </row>
    <row r="669" spans="1:4" x14ac:dyDescent="0.25">
      <c r="A669" s="8"/>
      <c r="B669" s="29"/>
      <c r="C669" s="19"/>
      <c r="D669" s="19"/>
    </row>
    <row r="670" spans="1:4" x14ac:dyDescent="0.25">
      <c r="A670" s="8"/>
      <c r="B670" s="29"/>
      <c r="C670" s="19"/>
      <c r="D670" s="19"/>
    </row>
    <row r="671" spans="1:4" x14ac:dyDescent="0.25">
      <c r="A671" s="19"/>
      <c r="B671" s="29"/>
      <c r="C671" s="19"/>
      <c r="D671" s="19"/>
    </row>
    <row r="672" spans="1:4" x14ac:dyDescent="0.25">
      <c r="A672" s="21"/>
      <c r="B672" s="29"/>
      <c r="C672" s="19"/>
      <c r="D672" s="19"/>
    </row>
    <row r="673" spans="1:4" x14ac:dyDescent="0.25">
      <c r="A673" s="18"/>
      <c r="B673" s="31"/>
      <c r="C673" s="18"/>
      <c r="D673" s="19"/>
    </row>
    <row r="674" spans="1:4" x14ac:dyDescent="0.25">
      <c r="A674" s="19"/>
      <c r="B674" s="29"/>
      <c r="C674" s="19"/>
      <c r="D674" s="19"/>
    </row>
    <row r="675" spans="1:4" x14ac:dyDescent="0.25">
      <c r="A675" s="19"/>
      <c r="B675" s="29"/>
      <c r="C675" s="19"/>
      <c r="D675" s="19"/>
    </row>
    <row r="676" spans="1:4" x14ac:dyDescent="0.25">
      <c r="A676" s="19"/>
      <c r="B676" s="29"/>
      <c r="C676" s="19"/>
      <c r="D676" s="19"/>
    </row>
    <row r="677" spans="1:4" x14ac:dyDescent="0.25">
      <c r="A677" s="19"/>
      <c r="B677" s="29"/>
      <c r="C677" s="19"/>
      <c r="D677" s="19"/>
    </row>
    <row r="678" spans="1:4" x14ac:dyDescent="0.25">
      <c r="A678" s="19"/>
      <c r="B678" s="29"/>
      <c r="C678" s="19"/>
      <c r="D678" s="19"/>
    </row>
    <row r="679" spans="1:4" x14ac:dyDescent="0.25">
      <c r="A679" s="19"/>
      <c r="B679" s="29"/>
      <c r="C679" s="19"/>
      <c r="D679" s="19"/>
    </row>
    <row r="680" spans="1:4" x14ac:dyDescent="0.25">
      <c r="A680" s="19"/>
      <c r="B680" s="29"/>
      <c r="C680" s="19"/>
      <c r="D680" s="19"/>
    </row>
    <row r="681" spans="1:4" x14ac:dyDescent="0.25">
      <c r="A681" s="19"/>
      <c r="B681" s="29"/>
      <c r="C681" s="19"/>
      <c r="D681" s="19"/>
    </row>
    <row r="682" spans="1:4" x14ac:dyDescent="0.25">
      <c r="A682" s="19"/>
      <c r="B682" s="29"/>
      <c r="C682" s="19"/>
      <c r="D682" s="19"/>
    </row>
    <row r="683" spans="1:4" x14ac:dyDescent="0.25">
      <c r="A683" s="19"/>
      <c r="B683" s="29"/>
      <c r="C683" s="19"/>
      <c r="D683" s="19"/>
    </row>
    <row r="684" spans="1:4" x14ac:dyDescent="0.25">
      <c r="A684" s="19"/>
      <c r="B684" s="29"/>
      <c r="C684" s="19"/>
      <c r="D684" s="19"/>
    </row>
    <row r="685" spans="1:4" x14ac:dyDescent="0.25">
      <c r="A685" s="21"/>
      <c r="B685" s="29"/>
      <c r="C685" s="19"/>
      <c r="D685" s="19"/>
    </row>
    <row r="686" spans="1:4" x14ac:dyDescent="0.25">
      <c r="A686" s="18"/>
      <c r="B686" s="31"/>
      <c r="C686" s="18"/>
      <c r="D686" s="19"/>
    </row>
    <row r="687" spans="1:4" x14ac:dyDescent="0.25">
      <c r="A687" s="19"/>
      <c r="B687" s="29"/>
      <c r="C687" s="19"/>
      <c r="D687" s="19"/>
    </row>
    <row r="688" spans="1:4" x14ac:dyDescent="0.25">
      <c r="A688" s="19"/>
      <c r="B688" s="29"/>
      <c r="C688" s="19"/>
      <c r="D688" s="19"/>
    </row>
    <row r="689" spans="1:4" x14ac:dyDescent="0.25">
      <c r="A689" s="19"/>
      <c r="B689" s="29"/>
      <c r="C689" s="19"/>
      <c r="D689" s="19"/>
    </row>
    <row r="690" spans="1:4" x14ac:dyDescent="0.25">
      <c r="A690" s="19"/>
      <c r="B690" s="29"/>
      <c r="C690" s="19"/>
      <c r="D690" s="19"/>
    </row>
    <row r="691" spans="1:4" x14ac:dyDescent="0.25">
      <c r="A691" s="19"/>
      <c r="B691" s="29"/>
      <c r="C691" s="19"/>
      <c r="D691" s="19"/>
    </row>
    <row r="692" spans="1:4" x14ac:dyDescent="0.25">
      <c r="A692" s="19"/>
      <c r="B692" s="29"/>
      <c r="C692" s="19"/>
      <c r="D692" s="19"/>
    </row>
    <row r="693" spans="1:4" x14ac:dyDescent="0.25">
      <c r="A693" s="19"/>
      <c r="B693" s="29"/>
      <c r="C693" s="19"/>
      <c r="D693" s="19"/>
    </row>
    <row r="694" spans="1:4" x14ac:dyDescent="0.25">
      <c r="A694" s="19"/>
      <c r="B694" s="29"/>
      <c r="C694" s="19"/>
      <c r="D694" s="19"/>
    </row>
    <row r="695" spans="1:4" x14ac:dyDescent="0.25">
      <c r="A695" s="19"/>
      <c r="B695" s="29"/>
      <c r="C695" s="19"/>
      <c r="D695" s="19"/>
    </row>
    <row r="696" spans="1:4" x14ac:dyDescent="0.25">
      <c r="A696" s="19"/>
      <c r="B696" s="29"/>
      <c r="C696" s="19"/>
      <c r="D696" s="19"/>
    </row>
    <row r="697" spans="1:4" x14ac:dyDescent="0.25">
      <c r="A697" s="19"/>
      <c r="B697" s="29"/>
      <c r="C697" s="19"/>
      <c r="D697" s="19"/>
    </row>
    <row r="698" spans="1:4" x14ac:dyDescent="0.25">
      <c r="A698" s="21"/>
      <c r="B698" s="29"/>
      <c r="C698" s="19"/>
      <c r="D698" s="19"/>
    </row>
    <row r="699" spans="1:4" x14ac:dyDescent="0.25">
      <c r="A699" s="18"/>
      <c r="B699" s="31"/>
      <c r="C699" s="18"/>
      <c r="D699" s="19"/>
    </row>
    <row r="700" spans="1:4" x14ac:dyDescent="0.25">
      <c r="A700" s="19"/>
      <c r="B700" s="29"/>
      <c r="C700" s="19"/>
      <c r="D700" s="19"/>
    </row>
    <row r="701" spans="1:4" x14ac:dyDescent="0.25">
      <c r="A701" s="19"/>
      <c r="B701" s="29"/>
      <c r="C701" s="19"/>
      <c r="D701" s="19"/>
    </row>
    <row r="702" spans="1:4" x14ac:dyDescent="0.25">
      <c r="A702" s="19"/>
      <c r="B702" s="29"/>
      <c r="C702" s="19"/>
      <c r="D702" s="19"/>
    </row>
    <row r="703" spans="1:4" x14ac:dyDescent="0.25">
      <c r="A703" s="19"/>
      <c r="B703" s="29"/>
      <c r="C703" s="19"/>
      <c r="D703" s="19"/>
    </row>
    <row r="704" spans="1:4" x14ac:dyDescent="0.25">
      <c r="A704" s="19"/>
      <c r="B704" s="29"/>
      <c r="C704" s="19"/>
      <c r="D704" s="19"/>
    </row>
    <row r="705" spans="1:4" x14ac:dyDescent="0.25">
      <c r="A705" s="19"/>
      <c r="B705" s="29"/>
      <c r="C705" s="19"/>
      <c r="D705" s="19"/>
    </row>
    <row r="706" spans="1:4" x14ac:dyDescent="0.25">
      <c r="A706" s="19"/>
      <c r="B706" s="29"/>
      <c r="C706" s="19"/>
      <c r="D706" s="19"/>
    </row>
    <row r="707" spans="1:4" x14ac:dyDescent="0.25">
      <c r="A707" s="19"/>
      <c r="B707" s="29"/>
      <c r="C707" s="19"/>
      <c r="D707" s="19"/>
    </row>
    <row r="708" spans="1:4" x14ac:dyDescent="0.25">
      <c r="A708" s="19"/>
      <c r="B708" s="29"/>
      <c r="C708" s="19"/>
      <c r="D708" s="19"/>
    </row>
    <row r="709" spans="1:4" x14ac:dyDescent="0.25">
      <c r="A709" s="19"/>
      <c r="B709" s="29"/>
      <c r="C709" s="19"/>
      <c r="D709" s="19"/>
    </row>
    <row r="710" spans="1:4" x14ac:dyDescent="0.25">
      <c r="A710" s="19"/>
      <c r="B710" s="29"/>
      <c r="C710" s="19"/>
      <c r="D710" s="19"/>
    </row>
    <row r="711" spans="1:4" x14ac:dyDescent="0.25">
      <c r="A711" s="8"/>
      <c r="B711" s="29"/>
      <c r="C711" s="19"/>
      <c r="D711" s="19"/>
    </row>
    <row r="712" spans="1:4" x14ac:dyDescent="0.25">
      <c r="A712" s="8"/>
      <c r="B712" s="29"/>
      <c r="C712" s="19"/>
      <c r="D712" s="19"/>
    </row>
    <row r="713" spans="1:4" x14ac:dyDescent="0.25">
      <c r="A713" s="19"/>
      <c r="B713" s="29"/>
      <c r="C713" s="19"/>
      <c r="D713" s="19"/>
    </row>
    <row r="714" spans="1:4" x14ac:dyDescent="0.25">
      <c r="A714" s="21"/>
      <c r="B714" s="29"/>
      <c r="C714" s="19"/>
      <c r="D714" s="19"/>
    </row>
    <row r="715" spans="1:4" x14ac:dyDescent="0.25">
      <c r="A715" s="18"/>
      <c r="B715" s="31"/>
      <c r="C715" s="18"/>
      <c r="D715" s="19"/>
    </row>
    <row r="716" spans="1:4" x14ac:dyDescent="0.25">
      <c r="A716" s="19"/>
      <c r="B716" s="29"/>
      <c r="C716" s="19"/>
      <c r="D716" s="19"/>
    </row>
    <row r="717" spans="1:4" x14ac:dyDescent="0.25">
      <c r="A717" s="19"/>
      <c r="B717" s="29"/>
      <c r="C717" s="19"/>
      <c r="D717" s="19"/>
    </row>
    <row r="718" spans="1:4" x14ac:dyDescent="0.25">
      <c r="A718" s="19"/>
      <c r="B718" s="29"/>
      <c r="C718" s="19"/>
      <c r="D718" s="19"/>
    </row>
    <row r="719" spans="1:4" x14ac:dyDescent="0.25">
      <c r="A719" s="19"/>
      <c r="B719" s="29"/>
      <c r="C719" s="19"/>
      <c r="D719" s="19"/>
    </row>
    <row r="720" spans="1:4" x14ac:dyDescent="0.25">
      <c r="A720" s="19"/>
      <c r="B720" s="29"/>
      <c r="C720" s="19"/>
      <c r="D720" s="19"/>
    </row>
    <row r="721" spans="1:4" x14ac:dyDescent="0.25">
      <c r="A721" s="19"/>
      <c r="B721" s="29"/>
      <c r="C721" s="19"/>
      <c r="D721" s="19"/>
    </row>
    <row r="722" spans="1:4" x14ac:dyDescent="0.25">
      <c r="A722" s="19"/>
      <c r="B722" s="29"/>
      <c r="C722" s="19"/>
      <c r="D722" s="19"/>
    </row>
    <row r="723" spans="1:4" x14ac:dyDescent="0.25">
      <c r="A723" s="19"/>
      <c r="B723" s="29"/>
      <c r="C723" s="19"/>
      <c r="D723" s="19"/>
    </row>
    <row r="724" spans="1:4" x14ac:dyDescent="0.25">
      <c r="A724" s="19"/>
      <c r="B724" s="29"/>
      <c r="C724" s="19"/>
      <c r="D724" s="19"/>
    </row>
    <row r="725" spans="1:4" x14ac:dyDescent="0.25">
      <c r="A725" s="19"/>
      <c r="B725" s="29"/>
      <c r="C725" s="19"/>
      <c r="D725" s="19"/>
    </row>
    <row r="726" spans="1:4" x14ac:dyDescent="0.25">
      <c r="A726" s="19"/>
      <c r="B726" s="29"/>
      <c r="C726" s="19"/>
      <c r="D726" s="19"/>
    </row>
    <row r="727" spans="1:4" x14ac:dyDescent="0.25">
      <c r="A727" s="21"/>
      <c r="B727" s="29"/>
      <c r="C727" s="19"/>
      <c r="D727" s="19"/>
    </row>
    <row r="728" spans="1:4" x14ac:dyDescent="0.25">
      <c r="A728" s="18"/>
      <c r="B728" s="31"/>
      <c r="C728" s="18"/>
      <c r="D728" s="19"/>
    </row>
    <row r="729" spans="1:4" x14ac:dyDescent="0.25">
      <c r="A729" s="19"/>
      <c r="B729" s="29"/>
      <c r="C729" s="19"/>
      <c r="D729" s="19"/>
    </row>
    <row r="730" spans="1:4" x14ac:dyDescent="0.25">
      <c r="A730" s="19"/>
      <c r="B730" s="29"/>
      <c r="C730" s="19"/>
      <c r="D730" s="19"/>
    </row>
    <row r="731" spans="1:4" x14ac:dyDescent="0.25">
      <c r="A731" s="19"/>
      <c r="B731" s="29"/>
      <c r="C731" s="19"/>
      <c r="D731" s="8"/>
    </row>
    <row r="732" spans="1:4" x14ac:dyDescent="0.25">
      <c r="A732" s="19"/>
      <c r="B732" s="29"/>
      <c r="C732" s="19"/>
      <c r="D732" s="19"/>
    </row>
    <row r="733" spans="1:4" x14ac:dyDescent="0.25">
      <c r="A733" s="19"/>
      <c r="B733" s="29"/>
      <c r="C733" s="19"/>
      <c r="D733" s="19"/>
    </row>
    <row r="734" spans="1:4" x14ac:dyDescent="0.25">
      <c r="A734" s="19"/>
      <c r="B734" s="29"/>
      <c r="C734" s="19"/>
      <c r="D734" s="19"/>
    </row>
    <row r="735" spans="1:4" x14ac:dyDescent="0.25">
      <c r="A735" s="19"/>
      <c r="B735" s="29"/>
      <c r="C735" s="19"/>
      <c r="D735" s="19"/>
    </row>
    <row r="736" spans="1:4" x14ac:dyDescent="0.25">
      <c r="A736" s="19"/>
      <c r="B736" s="29"/>
      <c r="C736" s="19"/>
      <c r="D736" s="19"/>
    </row>
    <row r="737" spans="1:4" x14ac:dyDescent="0.25">
      <c r="A737" s="19"/>
      <c r="B737" s="29"/>
      <c r="C737" s="19"/>
      <c r="D737" s="19"/>
    </row>
    <row r="738" spans="1:4" x14ac:dyDescent="0.25">
      <c r="A738" s="19"/>
      <c r="B738" s="29"/>
      <c r="C738" s="19"/>
      <c r="D738" s="19"/>
    </row>
    <row r="739" spans="1:4" x14ac:dyDescent="0.25">
      <c r="A739" s="19"/>
      <c r="B739" s="29"/>
      <c r="C739" s="19"/>
      <c r="D739" s="19"/>
    </row>
    <row r="740" spans="1:4" x14ac:dyDescent="0.25">
      <c r="A740" s="21"/>
      <c r="B740" s="29"/>
      <c r="C740" s="19"/>
      <c r="D740" s="19"/>
    </row>
    <row r="741" spans="1:4" x14ac:dyDescent="0.25">
      <c r="A741" s="18"/>
      <c r="B741" s="31"/>
      <c r="C741" s="18"/>
      <c r="D741" s="19"/>
    </row>
    <row r="742" spans="1:4" x14ac:dyDescent="0.25">
      <c r="A742" s="19"/>
      <c r="B742" s="29"/>
      <c r="C742" s="19"/>
      <c r="D742" s="19"/>
    </row>
    <row r="743" spans="1:4" x14ac:dyDescent="0.25">
      <c r="A743" s="19"/>
      <c r="B743" s="32"/>
      <c r="C743" s="19"/>
      <c r="D743" s="19"/>
    </row>
    <row r="744" spans="1:4" x14ac:dyDescent="0.25">
      <c r="A744" s="19"/>
      <c r="B744" s="29"/>
      <c r="C744" s="19"/>
      <c r="D744" s="19"/>
    </row>
    <row r="745" spans="1:4" x14ac:dyDescent="0.25">
      <c r="A745" s="19"/>
      <c r="B745" s="29"/>
      <c r="C745" s="19"/>
      <c r="D745" s="19"/>
    </row>
    <row r="746" spans="1:4" x14ac:dyDescent="0.25">
      <c r="A746" s="19"/>
      <c r="B746" s="29"/>
      <c r="C746" s="19"/>
      <c r="D746" s="19"/>
    </row>
    <row r="747" spans="1:4" x14ac:dyDescent="0.25">
      <c r="A747" s="19"/>
      <c r="B747" s="29"/>
      <c r="C747" s="19"/>
      <c r="D747" s="19"/>
    </row>
    <row r="748" spans="1:4" x14ac:dyDescent="0.25">
      <c r="A748" s="19"/>
      <c r="B748" s="29"/>
      <c r="C748" s="19"/>
      <c r="D748" s="19"/>
    </row>
    <row r="749" spans="1:4" x14ac:dyDescent="0.25">
      <c r="A749" s="19"/>
      <c r="B749" s="29"/>
      <c r="C749" s="19"/>
      <c r="D749" s="19"/>
    </row>
    <row r="750" spans="1:4" x14ac:dyDescent="0.25">
      <c r="A750" s="19"/>
      <c r="B750" s="29"/>
      <c r="C750" s="19"/>
      <c r="D750" s="19"/>
    </row>
    <row r="751" spans="1:4" x14ac:dyDescent="0.25">
      <c r="A751" s="19"/>
      <c r="B751" s="29"/>
      <c r="C751" s="19"/>
      <c r="D751" s="19"/>
    </row>
    <row r="752" spans="1:4" x14ac:dyDescent="0.25">
      <c r="A752" s="19"/>
      <c r="B752" s="29"/>
      <c r="C752" s="19"/>
      <c r="D752" s="19"/>
    </row>
    <row r="753" spans="1:4" x14ac:dyDescent="0.25">
      <c r="A753" s="21"/>
      <c r="B753" s="29"/>
      <c r="C753" s="19"/>
      <c r="D753" s="19"/>
    </row>
    <row r="754" spans="1:4" x14ac:dyDescent="0.25">
      <c r="A754" s="18"/>
      <c r="B754" s="31"/>
      <c r="C754" s="18"/>
      <c r="D754" s="19"/>
    </row>
    <row r="755" spans="1:4" x14ac:dyDescent="0.25">
      <c r="A755" s="19"/>
      <c r="B755" s="29"/>
      <c r="C755" s="19"/>
      <c r="D755" s="19"/>
    </row>
    <row r="756" spans="1:4" x14ac:dyDescent="0.25">
      <c r="A756" s="19"/>
      <c r="B756" s="29"/>
      <c r="C756" s="19"/>
      <c r="D756" s="19"/>
    </row>
    <row r="757" spans="1:4" x14ac:dyDescent="0.25">
      <c r="A757" s="19"/>
      <c r="B757" s="29"/>
      <c r="C757" s="19"/>
      <c r="D757" s="19"/>
    </row>
    <row r="758" spans="1:4" x14ac:dyDescent="0.25">
      <c r="A758" s="19"/>
      <c r="B758" s="29"/>
      <c r="C758" s="19"/>
      <c r="D758" s="19"/>
    </row>
    <row r="759" spans="1:4" x14ac:dyDescent="0.25">
      <c r="A759" s="19"/>
      <c r="B759" s="29"/>
      <c r="C759" s="19"/>
      <c r="D759" s="19"/>
    </row>
    <row r="760" spans="1:4" x14ac:dyDescent="0.25">
      <c r="A760" s="19"/>
      <c r="B760" s="29"/>
      <c r="C760" s="19"/>
      <c r="D760" s="19"/>
    </row>
    <row r="761" spans="1:4" x14ac:dyDescent="0.25">
      <c r="A761" s="19"/>
      <c r="B761" s="29"/>
      <c r="C761" s="19"/>
      <c r="D761" s="19"/>
    </row>
    <row r="762" spans="1:4" x14ac:dyDescent="0.25">
      <c r="A762" s="19"/>
      <c r="B762" s="29"/>
      <c r="C762" s="19"/>
      <c r="D762" s="19"/>
    </row>
    <row r="763" spans="1:4" x14ac:dyDescent="0.25">
      <c r="A763" s="19"/>
      <c r="B763" s="29"/>
      <c r="C763" s="19"/>
      <c r="D763" s="19"/>
    </row>
    <row r="764" spans="1:4" x14ac:dyDescent="0.25">
      <c r="A764" s="19"/>
      <c r="B764" s="29"/>
      <c r="C764" s="19"/>
      <c r="D764" s="19"/>
    </row>
    <row r="765" spans="1:4" x14ac:dyDescent="0.25">
      <c r="A765" s="19"/>
      <c r="B765" s="29"/>
      <c r="C765" s="19"/>
      <c r="D765" s="19"/>
    </row>
    <row r="766" spans="1:4" x14ac:dyDescent="0.25">
      <c r="A766" s="21"/>
      <c r="B766" s="29"/>
      <c r="C766" s="19"/>
      <c r="D766" s="19"/>
    </row>
    <row r="767" spans="1:4" x14ac:dyDescent="0.25">
      <c r="A767" s="18"/>
      <c r="B767" s="31"/>
      <c r="C767" s="18"/>
      <c r="D767" s="19"/>
    </row>
    <row r="768" spans="1:4" x14ac:dyDescent="0.25">
      <c r="A768" s="19"/>
      <c r="B768" s="29"/>
      <c r="C768" s="19"/>
      <c r="D768" s="19"/>
    </row>
    <row r="769" spans="1:4" x14ac:dyDescent="0.25">
      <c r="A769" s="19"/>
      <c r="B769" s="29"/>
      <c r="C769" s="19"/>
      <c r="D769" s="19"/>
    </row>
    <row r="770" spans="1:4" x14ac:dyDescent="0.25">
      <c r="A770" s="19"/>
      <c r="B770" s="29"/>
      <c r="C770" s="19"/>
      <c r="D770" s="19"/>
    </row>
    <row r="771" spans="1:4" x14ac:dyDescent="0.25">
      <c r="A771" s="19"/>
      <c r="B771" s="29"/>
      <c r="C771" s="19"/>
      <c r="D771" s="19"/>
    </row>
    <row r="772" spans="1:4" x14ac:dyDescent="0.25">
      <c r="A772" s="19"/>
      <c r="B772" s="29"/>
      <c r="C772" s="19"/>
      <c r="D772" s="19"/>
    </row>
    <row r="773" spans="1:4" x14ac:dyDescent="0.25">
      <c r="A773" s="19"/>
      <c r="B773" s="29"/>
      <c r="C773" s="19"/>
      <c r="D773" s="19"/>
    </row>
    <row r="774" spans="1:4" x14ac:dyDescent="0.25">
      <c r="A774" s="19"/>
      <c r="B774" s="29"/>
      <c r="C774" s="19"/>
      <c r="D774" s="19"/>
    </row>
    <row r="775" spans="1:4" x14ac:dyDescent="0.25">
      <c r="A775" s="19"/>
      <c r="B775" s="29"/>
      <c r="C775" s="19"/>
      <c r="D775" s="19"/>
    </row>
    <row r="776" spans="1:4" x14ac:dyDescent="0.25">
      <c r="A776" s="19"/>
      <c r="B776" s="29"/>
      <c r="C776" s="19"/>
      <c r="D776" s="8"/>
    </row>
    <row r="777" spans="1:4" x14ac:dyDescent="0.25">
      <c r="A777" s="19"/>
      <c r="B777" s="29"/>
      <c r="C777" s="19"/>
      <c r="D777" s="8"/>
    </row>
    <row r="778" spans="1:4" x14ac:dyDescent="0.25">
      <c r="A778" s="19"/>
      <c r="B778" s="29"/>
      <c r="C778" s="19"/>
      <c r="D778" s="19"/>
    </row>
    <row r="779" spans="1:4" x14ac:dyDescent="0.25">
      <c r="A779" s="21"/>
      <c r="B779" s="29"/>
      <c r="C779" s="19"/>
      <c r="D779" s="19"/>
    </row>
    <row r="780" spans="1:4" x14ac:dyDescent="0.25">
      <c r="A780" s="18"/>
      <c r="B780" s="31"/>
      <c r="C780" s="18"/>
      <c r="D780" s="19"/>
    </row>
    <row r="781" spans="1:4" x14ac:dyDescent="0.25">
      <c r="A781" s="6"/>
      <c r="B781" s="29"/>
      <c r="C781" s="19"/>
      <c r="D781" s="19"/>
    </row>
    <row r="782" spans="1:4" x14ac:dyDescent="0.25">
      <c r="A782" s="6"/>
      <c r="B782" s="29"/>
      <c r="C782" s="19"/>
      <c r="D782" s="19"/>
    </row>
    <row r="783" spans="1:4" x14ac:dyDescent="0.25">
      <c r="A783" s="6"/>
      <c r="B783" s="29"/>
      <c r="C783" s="19"/>
      <c r="D783" s="19"/>
    </row>
    <row r="784" spans="1:4" x14ac:dyDescent="0.25">
      <c r="A784" s="6"/>
      <c r="B784" s="29"/>
      <c r="C784" s="19"/>
      <c r="D784" s="19"/>
    </row>
    <row r="785" spans="1:4" x14ac:dyDescent="0.25">
      <c r="A785" s="6"/>
      <c r="B785" s="29"/>
      <c r="C785" s="19"/>
      <c r="D785" s="19"/>
    </row>
    <row r="786" spans="1:4" x14ac:dyDescent="0.25">
      <c r="A786" s="6"/>
      <c r="B786" s="29"/>
      <c r="C786" s="19"/>
      <c r="D786" s="19"/>
    </row>
    <row r="787" spans="1:4" x14ac:dyDescent="0.25">
      <c r="A787" s="6"/>
      <c r="B787" s="29"/>
      <c r="C787" s="19"/>
      <c r="D787" s="19"/>
    </row>
    <row r="788" spans="1:4" x14ac:dyDescent="0.25">
      <c r="A788" s="6"/>
      <c r="B788" s="29"/>
      <c r="C788" s="19"/>
      <c r="D788" s="19"/>
    </row>
    <row r="789" spans="1:4" x14ac:dyDescent="0.25">
      <c r="A789" s="6"/>
      <c r="B789" s="29"/>
      <c r="C789" s="19"/>
      <c r="D789" s="19"/>
    </row>
    <row r="790" spans="1:4" x14ac:dyDescent="0.25">
      <c r="A790" s="6"/>
      <c r="B790" s="29"/>
      <c r="C790" s="19"/>
      <c r="D790" s="19"/>
    </row>
    <row r="791" spans="1:4" x14ac:dyDescent="0.25">
      <c r="A791" s="19"/>
      <c r="B791" s="29"/>
      <c r="C791" s="19"/>
      <c r="D791" s="19"/>
    </row>
    <row r="792" spans="1:4" x14ac:dyDescent="0.25">
      <c r="A792" s="21"/>
      <c r="B792" s="29"/>
      <c r="C792" s="19"/>
      <c r="D792" s="19"/>
    </row>
    <row r="793" spans="1:4" x14ac:dyDescent="0.25">
      <c r="A793" s="18"/>
      <c r="B793" s="31"/>
      <c r="C793" s="18"/>
      <c r="D793" s="19"/>
    </row>
    <row r="794" spans="1:4" x14ac:dyDescent="0.25">
      <c r="A794" s="19"/>
      <c r="B794" s="29"/>
      <c r="C794" s="19"/>
      <c r="D794" s="19"/>
    </row>
    <row r="795" spans="1:4" x14ac:dyDescent="0.25">
      <c r="A795" s="19"/>
      <c r="B795" s="29"/>
      <c r="C795" s="19"/>
      <c r="D795" s="19"/>
    </row>
    <row r="796" spans="1:4" x14ac:dyDescent="0.25">
      <c r="A796" s="19"/>
      <c r="B796" s="29"/>
      <c r="C796" s="19"/>
      <c r="D796" s="19"/>
    </row>
    <row r="797" spans="1:4" x14ac:dyDescent="0.25">
      <c r="A797" s="19"/>
      <c r="B797" s="29"/>
      <c r="C797" s="19"/>
      <c r="D797" s="8"/>
    </row>
    <row r="798" spans="1:4" x14ac:dyDescent="0.25">
      <c r="A798" s="19"/>
      <c r="B798" s="29"/>
      <c r="C798" s="19"/>
      <c r="D798" s="19"/>
    </row>
    <row r="799" spans="1:4" x14ac:dyDescent="0.25">
      <c r="A799" s="19"/>
      <c r="B799" s="29"/>
      <c r="C799" s="19"/>
      <c r="D799" s="19"/>
    </row>
    <row r="800" spans="1:4" x14ac:dyDescent="0.25">
      <c r="A800" s="19"/>
      <c r="B800" s="29"/>
      <c r="C800" s="19"/>
      <c r="D800" s="19"/>
    </row>
    <row r="801" spans="1:4" x14ac:dyDescent="0.25">
      <c r="A801" s="19"/>
      <c r="B801" s="29"/>
      <c r="C801" s="19"/>
      <c r="D801" s="19"/>
    </row>
    <row r="802" spans="1:4" x14ac:dyDescent="0.25">
      <c r="A802" s="19"/>
      <c r="B802" s="29"/>
      <c r="C802" s="19"/>
      <c r="D802" s="19"/>
    </row>
    <row r="803" spans="1:4" x14ac:dyDescent="0.25">
      <c r="A803" s="19"/>
      <c r="B803" s="29"/>
      <c r="C803" s="19"/>
      <c r="D803" s="19"/>
    </row>
    <row r="804" spans="1:4" x14ac:dyDescent="0.25">
      <c r="A804" s="19"/>
      <c r="B804" s="29"/>
      <c r="C804" s="19"/>
      <c r="D804" s="19"/>
    </row>
    <row r="805" spans="1:4" x14ac:dyDescent="0.25">
      <c r="A805" s="8"/>
      <c r="B805" s="29"/>
      <c r="C805" s="19"/>
      <c r="D805" s="19"/>
    </row>
    <row r="806" spans="1:4" x14ac:dyDescent="0.25">
      <c r="A806" s="18"/>
      <c r="B806" s="31"/>
      <c r="C806" s="18"/>
      <c r="D806" s="19"/>
    </row>
    <row r="807" spans="1:4" x14ac:dyDescent="0.25">
      <c r="A807" s="21"/>
      <c r="B807" s="29"/>
      <c r="C807" s="19"/>
      <c r="D807" s="19"/>
    </row>
    <row r="808" spans="1:4" x14ac:dyDescent="0.25">
      <c r="A808" s="18"/>
      <c r="B808" s="31"/>
      <c r="C808" s="18"/>
      <c r="D808" s="19"/>
    </row>
    <row r="809" spans="1:4" x14ac:dyDescent="0.25">
      <c r="A809" s="19"/>
      <c r="B809" s="29"/>
      <c r="C809" s="19"/>
      <c r="D809" s="19"/>
    </row>
    <row r="810" spans="1:4" x14ac:dyDescent="0.25">
      <c r="A810" s="19"/>
      <c r="B810" s="29"/>
      <c r="C810" s="19"/>
      <c r="D810" s="19"/>
    </row>
    <row r="811" spans="1:4" x14ac:dyDescent="0.25">
      <c r="A811" s="19"/>
      <c r="B811" s="29"/>
      <c r="C811" s="19"/>
      <c r="D811" s="19"/>
    </row>
    <row r="812" spans="1:4" x14ac:dyDescent="0.25">
      <c r="A812" s="19"/>
      <c r="B812" s="29"/>
      <c r="C812" s="19"/>
      <c r="D812" s="19"/>
    </row>
    <row r="813" spans="1:4" x14ac:dyDescent="0.25">
      <c r="A813" s="19"/>
      <c r="B813" s="29"/>
      <c r="C813" s="19"/>
      <c r="D813" s="19"/>
    </row>
    <row r="814" spans="1:4" x14ac:dyDescent="0.25">
      <c r="A814" s="19"/>
      <c r="B814" s="29"/>
      <c r="C814" s="19"/>
      <c r="D814" s="19"/>
    </row>
    <row r="815" spans="1:4" x14ac:dyDescent="0.25">
      <c r="A815" s="19"/>
      <c r="B815" s="29"/>
      <c r="C815" s="19"/>
      <c r="D815" s="19"/>
    </row>
    <row r="816" spans="1:4" x14ac:dyDescent="0.25">
      <c r="A816" s="19"/>
      <c r="B816" s="29"/>
      <c r="C816" s="19"/>
      <c r="D816" s="19"/>
    </row>
    <row r="817" spans="1:4" x14ac:dyDescent="0.25">
      <c r="A817" s="19"/>
      <c r="B817" s="29"/>
      <c r="C817" s="19"/>
      <c r="D817" s="19"/>
    </row>
    <row r="818" spans="1:4" x14ac:dyDescent="0.25">
      <c r="A818" s="19"/>
      <c r="B818" s="29"/>
      <c r="C818" s="19"/>
      <c r="D818" s="19"/>
    </row>
    <row r="819" spans="1:4" x14ac:dyDescent="0.25">
      <c r="A819" s="19"/>
      <c r="B819" s="29"/>
      <c r="C819" s="19"/>
      <c r="D819" s="19"/>
    </row>
    <row r="820" spans="1:4" x14ac:dyDescent="0.25">
      <c r="A820" s="21"/>
      <c r="B820" s="29"/>
      <c r="C820" s="19"/>
      <c r="D820" s="19"/>
    </row>
    <row r="821" spans="1:4" x14ac:dyDescent="0.25">
      <c r="A821" s="18"/>
      <c r="B821" s="31"/>
      <c r="C821" s="18"/>
      <c r="D821" s="19"/>
    </row>
    <row r="822" spans="1:4" x14ac:dyDescent="0.25">
      <c r="A822" s="19"/>
      <c r="B822" s="29"/>
      <c r="C822" s="19"/>
      <c r="D822" s="19"/>
    </row>
    <row r="823" spans="1:4" x14ac:dyDescent="0.25">
      <c r="A823" s="19"/>
      <c r="B823" s="29"/>
      <c r="C823" s="19"/>
      <c r="D823" s="19"/>
    </row>
    <row r="824" spans="1:4" x14ac:dyDescent="0.25">
      <c r="A824" s="19"/>
      <c r="B824" s="29"/>
      <c r="C824" s="19"/>
      <c r="D824" s="8"/>
    </row>
    <row r="825" spans="1:4" x14ac:dyDescent="0.25">
      <c r="A825" s="19"/>
      <c r="B825" s="29"/>
      <c r="C825" s="19"/>
      <c r="D825" s="8"/>
    </row>
    <row r="826" spans="1:4" x14ac:dyDescent="0.25">
      <c r="A826" s="19"/>
      <c r="B826" s="29"/>
      <c r="C826" s="19"/>
      <c r="D826" s="19"/>
    </row>
    <row r="827" spans="1:4" x14ac:dyDescent="0.25">
      <c r="A827" s="19"/>
      <c r="B827" s="29"/>
      <c r="C827" s="19"/>
      <c r="D827" s="19"/>
    </row>
    <row r="828" spans="1:4" x14ac:dyDescent="0.25">
      <c r="A828" s="19"/>
      <c r="B828" s="29"/>
      <c r="C828" s="19"/>
      <c r="D828" s="19"/>
    </row>
    <row r="829" spans="1:4" x14ac:dyDescent="0.25">
      <c r="A829" s="19"/>
      <c r="B829" s="29"/>
      <c r="C829" s="19"/>
      <c r="D829" s="19"/>
    </row>
    <row r="830" spans="1:4" x14ac:dyDescent="0.25">
      <c r="A830" s="19"/>
      <c r="B830" s="29"/>
      <c r="C830" s="19"/>
      <c r="D830" s="19"/>
    </row>
    <row r="831" spans="1:4" x14ac:dyDescent="0.25">
      <c r="A831" s="19"/>
      <c r="B831" s="29"/>
      <c r="C831" s="19"/>
      <c r="D831" s="19"/>
    </row>
    <row r="832" spans="1:4" x14ac:dyDescent="0.25">
      <c r="A832" s="19"/>
      <c r="B832" s="29"/>
      <c r="C832" s="19"/>
      <c r="D832" s="19"/>
    </row>
    <row r="833" spans="1:4" x14ac:dyDescent="0.25">
      <c r="A833" s="21"/>
      <c r="B833" s="29"/>
      <c r="C833" s="19"/>
      <c r="D833" s="19"/>
    </row>
    <row r="834" spans="1:4" x14ac:dyDescent="0.25">
      <c r="A834" s="18"/>
      <c r="B834" s="31"/>
      <c r="C834" s="18"/>
      <c r="D834" s="19"/>
    </row>
    <row r="835" spans="1:4" x14ac:dyDescent="0.25">
      <c r="A835" s="19"/>
      <c r="B835" s="29"/>
      <c r="C835" s="19"/>
      <c r="D835" s="19"/>
    </row>
    <row r="836" spans="1:4" x14ac:dyDescent="0.25">
      <c r="A836" s="19"/>
      <c r="B836" s="29"/>
      <c r="C836" s="19"/>
      <c r="D836" s="19"/>
    </row>
    <row r="837" spans="1:4" x14ac:dyDescent="0.25">
      <c r="A837" s="19"/>
      <c r="B837" s="29"/>
      <c r="C837" s="19"/>
      <c r="D837" s="19"/>
    </row>
    <row r="838" spans="1:4" x14ac:dyDescent="0.25">
      <c r="A838" s="19"/>
      <c r="B838" s="29"/>
      <c r="C838" s="19"/>
      <c r="D838" s="19"/>
    </row>
    <row r="839" spans="1:4" x14ac:dyDescent="0.25">
      <c r="A839" s="19"/>
      <c r="B839" s="29"/>
      <c r="C839" s="19"/>
      <c r="D839" s="19"/>
    </row>
    <row r="840" spans="1:4" x14ac:dyDescent="0.25">
      <c r="A840" s="19"/>
      <c r="B840" s="29"/>
      <c r="C840" s="19"/>
      <c r="D840" s="19"/>
    </row>
    <row r="841" spans="1:4" x14ac:dyDescent="0.25">
      <c r="A841" s="19"/>
      <c r="B841" s="29"/>
      <c r="C841" s="19"/>
      <c r="D841" s="19"/>
    </row>
    <row r="842" spans="1:4" x14ac:dyDescent="0.25">
      <c r="A842" s="19"/>
      <c r="B842" s="29"/>
      <c r="C842" s="19"/>
      <c r="D842" s="19"/>
    </row>
    <row r="843" spans="1:4" x14ac:dyDescent="0.25">
      <c r="A843" s="19"/>
      <c r="B843" s="29"/>
      <c r="C843" s="19"/>
      <c r="D843" s="19"/>
    </row>
    <row r="844" spans="1:4" x14ac:dyDescent="0.25">
      <c r="A844" s="19"/>
      <c r="B844" s="29"/>
      <c r="C844" s="19"/>
      <c r="D844" s="19"/>
    </row>
    <row r="845" spans="1:4" x14ac:dyDescent="0.25">
      <c r="A845" s="19"/>
      <c r="B845" s="29"/>
      <c r="C845" s="19"/>
      <c r="D845" s="19"/>
    </row>
    <row r="846" spans="1:4" x14ac:dyDescent="0.25">
      <c r="A846" s="19"/>
      <c r="B846" s="29"/>
      <c r="C846" s="19"/>
      <c r="D846" s="19"/>
    </row>
    <row r="847" spans="1:4" x14ac:dyDescent="0.25">
      <c r="A847" s="19"/>
      <c r="B847" s="29"/>
      <c r="C847" s="19"/>
      <c r="D847" s="8"/>
    </row>
    <row r="848" spans="1:4" x14ac:dyDescent="0.25">
      <c r="A848" s="19"/>
      <c r="B848" s="29"/>
      <c r="C848" s="19"/>
      <c r="D848" s="19"/>
    </row>
    <row r="849" spans="1:4" x14ac:dyDescent="0.25">
      <c r="A849" s="19"/>
      <c r="B849" s="29"/>
      <c r="C849" s="19"/>
      <c r="D849" s="19"/>
    </row>
    <row r="850" spans="1:4" x14ac:dyDescent="0.25">
      <c r="A850" s="21"/>
      <c r="B850" s="29"/>
      <c r="C850" s="19"/>
      <c r="D850" s="19"/>
    </row>
    <row r="851" spans="1:4" x14ac:dyDescent="0.25">
      <c r="A851" s="18"/>
      <c r="B851" s="31"/>
      <c r="C851" s="18"/>
      <c r="D851" s="8"/>
    </row>
    <row r="852" spans="1:4" x14ac:dyDescent="0.25">
      <c r="A852" s="19"/>
      <c r="B852" s="29"/>
      <c r="C852" s="19"/>
      <c r="D852" s="8"/>
    </row>
    <row r="853" spans="1:4" x14ac:dyDescent="0.25">
      <c r="A853" s="19"/>
      <c r="B853" s="29"/>
      <c r="C853" s="19"/>
      <c r="D853" s="19"/>
    </row>
    <row r="854" spans="1:4" x14ac:dyDescent="0.25">
      <c r="A854" s="19"/>
      <c r="B854" s="29"/>
      <c r="C854" s="19"/>
      <c r="D854" s="19"/>
    </row>
    <row r="855" spans="1:4" x14ac:dyDescent="0.25">
      <c r="A855" s="19"/>
      <c r="B855" s="29"/>
      <c r="C855" s="19"/>
      <c r="D855" s="19"/>
    </row>
    <row r="856" spans="1:4" x14ac:dyDescent="0.25">
      <c r="A856" s="19"/>
      <c r="B856" s="29"/>
      <c r="C856" s="19"/>
      <c r="D856" s="19"/>
    </row>
    <row r="857" spans="1:4" x14ac:dyDescent="0.25">
      <c r="A857" s="19"/>
      <c r="B857" s="29"/>
      <c r="C857" s="19"/>
      <c r="D857" s="19"/>
    </row>
    <row r="858" spans="1:4" x14ac:dyDescent="0.25">
      <c r="A858" s="19"/>
      <c r="B858" s="29"/>
      <c r="C858" s="19"/>
      <c r="D858" s="19"/>
    </row>
    <row r="859" spans="1:4" x14ac:dyDescent="0.25">
      <c r="A859" s="19"/>
      <c r="B859" s="29"/>
      <c r="C859" s="19"/>
      <c r="D859" s="19"/>
    </row>
    <row r="860" spans="1:4" x14ac:dyDescent="0.25">
      <c r="A860" s="19"/>
      <c r="B860" s="29"/>
      <c r="C860" s="19"/>
      <c r="D860" s="19"/>
    </row>
    <row r="861" spans="1:4" x14ac:dyDescent="0.25">
      <c r="A861" s="19"/>
      <c r="B861" s="29"/>
      <c r="C861" s="19"/>
      <c r="D861" s="19"/>
    </row>
    <row r="862" spans="1:4" x14ac:dyDescent="0.25">
      <c r="A862" s="19"/>
      <c r="B862" s="29"/>
      <c r="C862" s="19"/>
      <c r="D862" s="19"/>
    </row>
    <row r="863" spans="1:4" x14ac:dyDescent="0.25">
      <c r="A863" s="8"/>
      <c r="B863" s="29"/>
      <c r="C863" s="19"/>
      <c r="D863" s="19"/>
    </row>
    <row r="864" spans="1:4" x14ac:dyDescent="0.25">
      <c r="A864" s="18"/>
      <c r="B864" s="31"/>
      <c r="C864" s="18"/>
      <c r="D864" s="19"/>
    </row>
    <row r="865" spans="1:4" x14ac:dyDescent="0.25">
      <c r="A865" s="21"/>
      <c r="B865" s="29"/>
      <c r="C865" s="19"/>
      <c r="D865" s="19"/>
    </row>
    <row r="866" spans="1:4" x14ac:dyDescent="0.25">
      <c r="A866" s="18"/>
      <c r="B866" s="31"/>
      <c r="C866" s="18"/>
      <c r="D866" s="19"/>
    </row>
    <row r="867" spans="1:4" x14ac:dyDescent="0.25">
      <c r="A867" s="19"/>
      <c r="B867" s="29"/>
      <c r="C867" s="19"/>
      <c r="D867" s="19"/>
    </row>
    <row r="868" spans="1:4" x14ac:dyDescent="0.25">
      <c r="A868" s="19"/>
      <c r="B868" s="29"/>
      <c r="C868" s="19"/>
      <c r="D868" s="19"/>
    </row>
    <row r="869" spans="1:4" x14ac:dyDescent="0.25">
      <c r="A869" s="19"/>
      <c r="B869" s="29"/>
      <c r="C869" s="19"/>
      <c r="D869" s="19"/>
    </row>
    <row r="870" spans="1:4" x14ac:dyDescent="0.25">
      <c r="A870" s="19"/>
      <c r="B870" s="29"/>
      <c r="C870" s="19"/>
      <c r="D870" s="19"/>
    </row>
    <row r="871" spans="1:4" x14ac:dyDescent="0.25">
      <c r="A871" s="19"/>
      <c r="B871" s="29"/>
      <c r="C871" s="19"/>
      <c r="D871" s="19"/>
    </row>
    <row r="872" spans="1:4" x14ac:dyDescent="0.25">
      <c r="A872" s="19"/>
      <c r="B872" s="29"/>
      <c r="C872" s="19"/>
      <c r="D872" s="19"/>
    </row>
    <row r="873" spans="1:4" x14ac:dyDescent="0.25">
      <c r="A873" s="19"/>
      <c r="B873" s="29"/>
      <c r="C873" s="19"/>
      <c r="D873" s="19"/>
    </row>
    <row r="874" spans="1:4" x14ac:dyDescent="0.25">
      <c r="A874" s="19"/>
      <c r="B874" s="29"/>
      <c r="C874" s="19"/>
      <c r="D874" s="19"/>
    </row>
    <row r="875" spans="1:4" x14ac:dyDescent="0.25">
      <c r="A875" s="19"/>
      <c r="B875" s="29"/>
      <c r="C875" s="19"/>
      <c r="D875" s="19"/>
    </row>
    <row r="876" spans="1:4" x14ac:dyDescent="0.25">
      <c r="A876" s="19"/>
      <c r="B876" s="29"/>
      <c r="C876" s="19"/>
      <c r="D876" s="19"/>
    </row>
    <row r="877" spans="1:4" x14ac:dyDescent="0.25">
      <c r="A877" s="19"/>
      <c r="B877" s="29"/>
      <c r="C877" s="19"/>
      <c r="D877" s="19"/>
    </row>
    <row r="878" spans="1:4" x14ac:dyDescent="0.25">
      <c r="A878" s="19"/>
      <c r="B878" s="29"/>
      <c r="C878" s="19"/>
      <c r="D878" s="19"/>
    </row>
    <row r="879" spans="1:4" x14ac:dyDescent="0.25">
      <c r="A879" s="8"/>
      <c r="B879" s="29"/>
      <c r="C879" s="19"/>
      <c r="D879" s="19"/>
    </row>
    <row r="880" spans="1:4" x14ac:dyDescent="0.25">
      <c r="A880" s="8"/>
      <c r="B880" s="29"/>
      <c r="C880" s="19"/>
      <c r="D880" s="19"/>
    </row>
    <row r="881" spans="1:4" x14ac:dyDescent="0.25">
      <c r="A881" s="19"/>
      <c r="B881" s="29"/>
      <c r="C881" s="19"/>
      <c r="D881" s="19"/>
    </row>
    <row r="882" spans="1:4" x14ac:dyDescent="0.25">
      <c r="A882" s="21"/>
      <c r="B882" s="29"/>
      <c r="C882" s="19"/>
      <c r="D882" s="19"/>
    </row>
    <row r="883" spans="1:4" x14ac:dyDescent="0.25">
      <c r="A883" s="18"/>
      <c r="B883" s="31"/>
      <c r="C883" s="18"/>
      <c r="D883" s="19"/>
    </row>
    <row r="884" spans="1:4" x14ac:dyDescent="0.25">
      <c r="A884" s="19"/>
      <c r="B884" s="29"/>
      <c r="C884" s="19"/>
      <c r="D884" s="19"/>
    </row>
    <row r="885" spans="1:4" x14ac:dyDescent="0.25">
      <c r="A885" s="19"/>
      <c r="B885" s="29"/>
      <c r="C885" s="19"/>
      <c r="D885" s="19"/>
    </row>
    <row r="886" spans="1:4" x14ac:dyDescent="0.25">
      <c r="A886" s="19"/>
      <c r="B886" s="29"/>
      <c r="C886" s="19"/>
      <c r="D886" s="19"/>
    </row>
    <row r="887" spans="1:4" x14ac:dyDescent="0.25">
      <c r="A887" s="19"/>
      <c r="B887" s="29"/>
      <c r="C887" s="19"/>
      <c r="D887" s="19"/>
    </row>
    <row r="888" spans="1:4" x14ac:dyDescent="0.25">
      <c r="A888" s="19"/>
      <c r="B888" s="29"/>
      <c r="C888" s="19"/>
      <c r="D888" s="19"/>
    </row>
    <row r="889" spans="1:4" x14ac:dyDescent="0.25">
      <c r="A889" s="19"/>
      <c r="B889" s="29"/>
      <c r="C889" s="19"/>
      <c r="D889" s="19"/>
    </row>
    <row r="890" spans="1:4" x14ac:dyDescent="0.25">
      <c r="A890" s="19"/>
      <c r="B890" s="29"/>
      <c r="C890" s="19"/>
      <c r="D890" s="19"/>
    </row>
    <row r="891" spans="1:4" x14ac:dyDescent="0.25">
      <c r="A891" s="19"/>
      <c r="B891" s="29"/>
      <c r="C891" s="19"/>
      <c r="D891" s="19"/>
    </row>
    <row r="892" spans="1:4" x14ac:dyDescent="0.25">
      <c r="A892" s="19"/>
      <c r="B892" s="29"/>
      <c r="C892" s="19"/>
      <c r="D892" s="19"/>
    </row>
    <row r="893" spans="1:4" x14ac:dyDescent="0.25">
      <c r="A893" s="19"/>
      <c r="B893" s="29"/>
      <c r="C893" s="19"/>
      <c r="D893" s="19"/>
    </row>
    <row r="894" spans="1:4" x14ac:dyDescent="0.25">
      <c r="A894" s="19"/>
      <c r="B894" s="29"/>
      <c r="C894" s="19"/>
      <c r="D894" s="19"/>
    </row>
    <row r="895" spans="1:4" x14ac:dyDescent="0.25">
      <c r="A895" s="21"/>
      <c r="B895" s="29"/>
      <c r="C895" s="19"/>
      <c r="D895" s="19"/>
    </row>
    <row r="896" spans="1:4" x14ac:dyDescent="0.25">
      <c r="A896" s="18"/>
      <c r="B896" s="31"/>
      <c r="C896" s="18"/>
      <c r="D896" s="19"/>
    </row>
    <row r="897" spans="1:4" x14ac:dyDescent="0.25">
      <c r="A897" s="19"/>
      <c r="B897" s="29"/>
      <c r="C897" s="19"/>
      <c r="D897" s="19"/>
    </row>
    <row r="898" spans="1:4" x14ac:dyDescent="0.25">
      <c r="A898" s="19"/>
      <c r="B898" s="29"/>
      <c r="C898" s="19"/>
      <c r="D898" s="19"/>
    </row>
    <row r="899" spans="1:4" x14ac:dyDescent="0.25">
      <c r="A899" s="19"/>
      <c r="B899" s="29"/>
      <c r="C899" s="19"/>
      <c r="D899" s="19"/>
    </row>
    <row r="900" spans="1:4" x14ac:dyDescent="0.25">
      <c r="A900" s="19"/>
      <c r="B900" s="29"/>
      <c r="C900" s="19"/>
      <c r="D900" s="19"/>
    </row>
    <row r="901" spans="1:4" x14ac:dyDescent="0.25">
      <c r="A901" s="19"/>
      <c r="B901" s="29"/>
      <c r="C901" s="19"/>
      <c r="D901" s="19"/>
    </row>
    <row r="902" spans="1:4" x14ac:dyDescent="0.25">
      <c r="A902" s="19"/>
      <c r="B902" s="29"/>
      <c r="C902" s="19"/>
      <c r="D902" s="19"/>
    </row>
    <row r="903" spans="1:4" x14ac:dyDescent="0.25">
      <c r="A903" s="19"/>
      <c r="B903" s="29"/>
      <c r="C903" s="19"/>
      <c r="D903" s="19"/>
    </row>
    <row r="904" spans="1:4" x14ac:dyDescent="0.25">
      <c r="A904" s="19"/>
      <c r="B904" s="29"/>
      <c r="C904" s="19"/>
      <c r="D904" s="19"/>
    </row>
    <row r="905" spans="1:4" x14ac:dyDescent="0.25">
      <c r="A905" s="19"/>
      <c r="B905" s="29"/>
      <c r="C905" s="19"/>
      <c r="D905" s="19"/>
    </row>
    <row r="906" spans="1:4" x14ac:dyDescent="0.25">
      <c r="A906" s="19"/>
      <c r="B906" s="29"/>
      <c r="C906" s="19"/>
      <c r="D906" s="19"/>
    </row>
    <row r="907" spans="1:4" x14ac:dyDescent="0.25">
      <c r="A907" s="19"/>
      <c r="B907" s="29"/>
      <c r="C907" s="19"/>
      <c r="D907" s="19"/>
    </row>
    <row r="908" spans="1:4" x14ac:dyDescent="0.25">
      <c r="A908" s="21"/>
      <c r="B908" s="29"/>
      <c r="C908" s="19"/>
      <c r="D908" s="19"/>
    </row>
    <row r="909" spans="1:4" x14ac:dyDescent="0.25">
      <c r="A909" s="18"/>
      <c r="B909" s="31"/>
      <c r="C909" s="18"/>
      <c r="D909" s="19"/>
    </row>
    <row r="910" spans="1:4" x14ac:dyDescent="0.25">
      <c r="A910" s="19"/>
      <c r="B910" s="29"/>
      <c r="C910" s="19"/>
      <c r="D910" s="19"/>
    </row>
    <row r="911" spans="1:4" x14ac:dyDescent="0.25">
      <c r="A911" s="19"/>
      <c r="B911" s="29"/>
      <c r="C911" s="19"/>
      <c r="D911" s="19"/>
    </row>
    <row r="912" spans="1:4" x14ac:dyDescent="0.25">
      <c r="A912" s="19"/>
      <c r="B912" s="29"/>
      <c r="C912" s="19"/>
      <c r="D912" s="19"/>
    </row>
    <row r="913" spans="1:4" x14ac:dyDescent="0.25">
      <c r="A913" s="19"/>
      <c r="B913" s="29"/>
      <c r="C913" s="19"/>
      <c r="D913" s="19"/>
    </row>
    <row r="914" spans="1:4" x14ac:dyDescent="0.25">
      <c r="A914" s="19"/>
      <c r="B914" s="29"/>
      <c r="C914" s="19"/>
      <c r="D914" s="19"/>
    </row>
    <row r="915" spans="1:4" x14ac:dyDescent="0.25">
      <c r="A915" s="19"/>
      <c r="B915" s="29"/>
      <c r="C915" s="19"/>
      <c r="D915" s="19"/>
    </row>
    <row r="916" spans="1:4" x14ac:dyDescent="0.25">
      <c r="A916" s="19"/>
      <c r="B916" s="29"/>
      <c r="C916" s="19"/>
      <c r="D916" s="19"/>
    </row>
    <row r="917" spans="1:4" x14ac:dyDescent="0.25">
      <c r="A917" s="19"/>
      <c r="B917" s="29"/>
      <c r="C917" s="19"/>
      <c r="D917" s="19"/>
    </row>
    <row r="918" spans="1:4" x14ac:dyDescent="0.25">
      <c r="A918" s="19"/>
      <c r="B918" s="29"/>
      <c r="C918" s="19"/>
      <c r="D918" s="19"/>
    </row>
    <row r="919" spans="1:4" x14ac:dyDescent="0.25">
      <c r="A919" s="19"/>
      <c r="B919" s="29"/>
      <c r="C919" s="19"/>
      <c r="D919" s="19"/>
    </row>
    <row r="920" spans="1:4" x14ac:dyDescent="0.25">
      <c r="A920" s="19"/>
      <c r="B920" s="29"/>
      <c r="C920" s="19"/>
      <c r="D920" s="19"/>
    </row>
    <row r="921" spans="1:4" x14ac:dyDescent="0.25">
      <c r="A921" s="8"/>
      <c r="B921" s="29"/>
      <c r="C921" s="19"/>
      <c r="D921" s="19"/>
    </row>
    <row r="922" spans="1:4" x14ac:dyDescent="0.25">
      <c r="A922" s="19"/>
      <c r="B922" s="29"/>
      <c r="C922" s="19"/>
      <c r="D922" s="19"/>
    </row>
    <row r="923" spans="1:4" x14ac:dyDescent="0.25">
      <c r="A923" s="21"/>
      <c r="B923" s="29"/>
      <c r="C923" s="19"/>
      <c r="D923" s="19"/>
    </row>
    <row r="924" spans="1:4" x14ac:dyDescent="0.25">
      <c r="A924" s="18"/>
      <c r="B924" s="31"/>
      <c r="C924" s="18"/>
      <c r="D924" s="19"/>
    </row>
    <row r="925" spans="1:4" x14ac:dyDescent="0.25">
      <c r="A925" s="19"/>
      <c r="B925" s="29"/>
      <c r="C925" s="19"/>
      <c r="D925" s="19"/>
    </row>
    <row r="926" spans="1:4" x14ac:dyDescent="0.25">
      <c r="A926" s="19"/>
      <c r="B926" s="29"/>
      <c r="C926" s="19"/>
      <c r="D926" s="19"/>
    </row>
    <row r="927" spans="1:4" x14ac:dyDescent="0.25">
      <c r="A927" s="19"/>
      <c r="B927" s="29"/>
      <c r="C927" s="19"/>
      <c r="D927" s="19"/>
    </row>
    <row r="928" spans="1:4" x14ac:dyDescent="0.25">
      <c r="A928" s="19"/>
      <c r="B928" s="29"/>
      <c r="C928" s="19"/>
      <c r="D928" s="19"/>
    </row>
    <row r="929" spans="1:4" x14ac:dyDescent="0.25">
      <c r="A929" s="19"/>
      <c r="B929" s="29"/>
      <c r="C929" s="19"/>
      <c r="D929" s="19"/>
    </row>
    <row r="930" spans="1:4" x14ac:dyDescent="0.25">
      <c r="A930" s="19"/>
      <c r="B930" s="29"/>
      <c r="C930" s="19"/>
      <c r="D930" s="8"/>
    </row>
    <row r="931" spans="1:4" x14ac:dyDescent="0.25">
      <c r="A931" s="19"/>
      <c r="B931" s="29"/>
      <c r="C931" s="19"/>
      <c r="D931" s="19"/>
    </row>
    <row r="932" spans="1:4" x14ac:dyDescent="0.25">
      <c r="A932" s="19"/>
      <c r="B932" s="29"/>
      <c r="C932" s="19"/>
      <c r="D932" s="19"/>
    </row>
    <row r="933" spans="1:4" x14ac:dyDescent="0.25">
      <c r="A933" s="19"/>
      <c r="B933" s="29"/>
      <c r="C933" s="19"/>
      <c r="D933" s="19"/>
    </row>
    <row r="934" spans="1:4" x14ac:dyDescent="0.25">
      <c r="A934" s="19"/>
      <c r="B934" s="29"/>
      <c r="C934" s="19"/>
      <c r="D934" s="19"/>
    </row>
    <row r="935" spans="1:4" x14ac:dyDescent="0.25">
      <c r="A935" s="19"/>
      <c r="B935" s="29"/>
      <c r="C935" s="19"/>
      <c r="D935" s="19"/>
    </row>
    <row r="936" spans="1:4" x14ac:dyDescent="0.25">
      <c r="A936" s="21"/>
      <c r="B936" s="29"/>
      <c r="C936" s="19"/>
      <c r="D936" s="19"/>
    </row>
    <row r="937" spans="1:4" x14ac:dyDescent="0.25">
      <c r="A937" s="18"/>
      <c r="B937" s="31"/>
      <c r="C937" s="18"/>
      <c r="D937" s="19"/>
    </row>
    <row r="938" spans="1:4" x14ac:dyDescent="0.25">
      <c r="A938" s="19"/>
      <c r="B938" s="29"/>
      <c r="C938" s="19"/>
      <c r="D938" s="19"/>
    </row>
    <row r="939" spans="1:4" x14ac:dyDescent="0.25">
      <c r="A939" s="19"/>
      <c r="B939" s="29"/>
      <c r="C939" s="19"/>
      <c r="D939" s="19"/>
    </row>
    <row r="940" spans="1:4" x14ac:dyDescent="0.25">
      <c r="A940" s="19"/>
      <c r="B940" s="29"/>
      <c r="C940" s="19"/>
      <c r="D940" s="19"/>
    </row>
    <row r="941" spans="1:4" x14ac:dyDescent="0.25">
      <c r="A941" s="19"/>
      <c r="B941" s="29"/>
      <c r="C941" s="19"/>
      <c r="D941" s="19"/>
    </row>
    <row r="942" spans="1:4" x14ac:dyDescent="0.25">
      <c r="A942" s="19"/>
      <c r="B942" s="29"/>
      <c r="C942" s="19"/>
      <c r="D942" s="19"/>
    </row>
    <row r="943" spans="1:4" x14ac:dyDescent="0.25">
      <c r="A943" s="19"/>
      <c r="B943" s="29"/>
      <c r="C943" s="19"/>
      <c r="D943" s="19"/>
    </row>
    <row r="944" spans="1:4" x14ac:dyDescent="0.25">
      <c r="A944" s="19"/>
      <c r="B944" s="29"/>
      <c r="C944" s="19"/>
      <c r="D944" s="19"/>
    </row>
    <row r="945" spans="1:4" x14ac:dyDescent="0.25">
      <c r="A945" s="19"/>
      <c r="B945" s="29"/>
      <c r="C945" s="19"/>
      <c r="D945" s="19"/>
    </row>
    <row r="946" spans="1:4" x14ac:dyDescent="0.25">
      <c r="A946" s="19"/>
      <c r="B946" s="29"/>
      <c r="C946" s="19"/>
      <c r="D946" s="19"/>
    </row>
    <row r="947" spans="1:4" x14ac:dyDescent="0.25">
      <c r="A947" s="19"/>
      <c r="B947" s="29"/>
      <c r="C947" s="19"/>
      <c r="D947" s="19"/>
    </row>
    <row r="948" spans="1:4" x14ac:dyDescent="0.25">
      <c r="A948" s="19"/>
      <c r="B948" s="29"/>
      <c r="C948" s="19"/>
      <c r="D948" s="19"/>
    </row>
    <row r="949" spans="1:4" x14ac:dyDescent="0.25">
      <c r="A949" s="21"/>
      <c r="B949" s="29"/>
      <c r="C949" s="19"/>
      <c r="D949" s="19"/>
    </row>
    <row r="950" spans="1:4" x14ac:dyDescent="0.25">
      <c r="A950" s="18"/>
      <c r="B950" s="31"/>
      <c r="C950" s="18"/>
      <c r="D950" s="19"/>
    </row>
    <row r="951" spans="1:4" x14ac:dyDescent="0.25">
      <c r="A951" s="19"/>
      <c r="B951" s="29"/>
      <c r="C951" s="19"/>
      <c r="D951" s="19"/>
    </row>
    <row r="952" spans="1:4" x14ac:dyDescent="0.25">
      <c r="A952" s="19"/>
      <c r="B952" s="32"/>
      <c r="C952" s="19"/>
      <c r="D952" s="19"/>
    </row>
    <row r="953" spans="1:4" x14ac:dyDescent="0.25">
      <c r="A953" s="19"/>
      <c r="B953" s="29"/>
      <c r="C953" s="19"/>
      <c r="D953" s="19"/>
    </row>
    <row r="954" spans="1:4" x14ac:dyDescent="0.25">
      <c r="A954" s="19"/>
      <c r="B954" s="29"/>
      <c r="C954" s="19"/>
      <c r="D954" s="19"/>
    </row>
    <row r="955" spans="1:4" x14ac:dyDescent="0.25">
      <c r="A955" s="19"/>
      <c r="B955" s="29"/>
      <c r="C955" s="19"/>
      <c r="D955" s="19"/>
    </row>
    <row r="956" spans="1:4" x14ac:dyDescent="0.25">
      <c r="A956" s="19"/>
      <c r="B956" s="29"/>
      <c r="C956" s="19"/>
      <c r="D956" s="19"/>
    </row>
    <row r="957" spans="1:4" x14ac:dyDescent="0.25">
      <c r="A957" s="19"/>
      <c r="B957" s="29"/>
      <c r="C957" s="19"/>
      <c r="D957" s="19"/>
    </row>
    <row r="958" spans="1:4" x14ac:dyDescent="0.25">
      <c r="A958" s="19"/>
      <c r="B958" s="29"/>
      <c r="C958" s="19"/>
      <c r="D958" s="19"/>
    </row>
    <row r="959" spans="1:4" x14ac:dyDescent="0.25">
      <c r="A959" s="19"/>
      <c r="B959" s="29"/>
      <c r="C959" s="19"/>
      <c r="D959" s="19"/>
    </row>
    <row r="960" spans="1:4" x14ac:dyDescent="0.25">
      <c r="A960" s="19"/>
      <c r="B960" s="29"/>
      <c r="C960" s="19"/>
      <c r="D960" s="19"/>
    </row>
    <row r="961" spans="1:4" x14ac:dyDescent="0.25">
      <c r="A961" s="19"/>
      <c r="B961" s="29"/>
      <c r="C961" s="19"/>
      <c r="D961" s="19"/>
    </row>
    <row r="962" spans="1:4" x14ac:dyDescent="0.25">
      <c r="A962" s="19"/>
      <c r="B962" s="29"/>
      <c r="C962" s="19"/>
      <c r="D962" s="19"/>
    </row>
    <row r="963" spans="1:4" x14ac:dyDescent="0.25">
      <c r="A963" s="21"/>
      <c r="B963" s="29"/>
      <c r="C963" s="19"/>
      <c r="D963" s="19"/>
    </row>
    <row r="964" spans="1:4" x14ac:dyDescent="0.25">
      <c r="A964" s="18"/>
      <c r="B964" s="31"/>
      <c r="C964" s="18"/>
      <c r="D964" s="19"/>
    </row>
    <row r="965" spans="1:4" x14ac:dyDescent="0.25">
      <c r="A965" s="19"/>
      <c r="B965" s="29"/>
      <c r="C965" s="19"/>
      <c r="D965" s="19"/>
    </row>
    <row r="966" spans="1:4" x14ac:dyDescent="0.25">
      <c r="A966" s="19"/>
      <c r="B966" s="29"/>
      <c r="C966" s="19"/>
      <c r="D966" s="19"/>
    </row>
    <row r="967" spans="1:4" x14ac:dyDescent="0.25">
      <c r="A967" s="19"/>
      <c r="B967" s="29"/>
      <c r="C967" s="19"/>
      <c r="D967" s="19"/>
    </row>
    <row r="968" spans="1:4" x14ac:dyDescent="0.25">
      <c r="A968" s="19"/>
      <c r="B968" s="29"/>
      <c r="C968" s="19"/>
      <c r="D968" s="19"/>
    </row>
    <row r="969" spans="1:4" x14ac:dyDescent="0.25">
      <c r="A969" s="19"/>
      <c r="B969" s="29"/>
      <c r="C969" s="19"/>
      <c r="D969" s="19"/>
    </row>
    <row r="970" spans="1:4" x14ac:dyDescent="0.25">
      <c r="A970" s="19"/>
      <c r="B970" s="29"/>
      <c r="C970" s="19"/>
      <c r="D970" s="19"/>
    </row>
    <row r="971" spans="1:4" x14ac:dyDescent="0.25">
      <c r="A971" s="19"/>
      <c r="B971" s="29"/>
      <c r="C971" s="19"/>
      <c r="D971" s="19"/>
    </row>
    <row r="972" spans="1:4" x14ac:dyDescent="0.25">
      <c r="A972" s="19"/>
      <c r="B972" s="29"/>
      <c r="C972" s="19"/>
      <c r="D972" s="19"/>
    </row>
    <row r="973" spans="1:4" x14ac:dyDescent="0.25">
      <c r="A973" s="19"/>
      <c r="B973" s="29"/>
      <c r="C973" s="19"/>
      <c r="D973" s="19"/>
    </row>
    <row r="974" spans="1:4" x14ac:dyDescent="0.25">
      <c r="A974" s="19"/>
      <c r="B974" s="29"/>
      <c r="C974" s="19"/>
      <c r="D974" s="8"/>
    </row>
    <row r="975" spans="1:4" x14ac:dyDescent="0.25">
      <c r="A975" s="19"/>
      <c r="B975" s="29"/>
      <c r="C975" s="19"/>
      <c r="D975" s="19"/>
    </row>
    <row r="976" spans="1:4" x14ac:dyDescent="0.25">
      <c r="A976" s="21"/>
      <c r="B976" s="29"/>
      <c r="C976" s="19"/>
      <c r="D976" s="19"/>
    </row>
    <row r="977" spans="1:4" x14ac:dyDescent="0.25">
      <c r="A977" s="18"/>
      <c r="B977" s="31"/>
      <c r="C977" s="18"/>
      <c r="D977" s="19"/>
    </row>
    <row r="978" spans="1:4" x14ac:dyDescent="0.25">
      <c r="A978" s="19"/>
      <c r="B978" s="29"/>
      <c r="C978" s="19"/>
      <c r="D978" s="8"/>
    </row>
    <row r="979" spans="1:4" x14ac:dyDescent="0.25">
      <c r="A979" s="19"/>
      <c r="B979" s="29"/>
      <c r="C979" s="19"/>
      <c r="D979" s="19"/>
    </row>
    <row r="980" spans="1:4" x14ac:dyDescent="0.25">
      <c r="A980" s="19"/>
      <c r="B980" s="29"/>
      <c r="C980" s="19"/>
      <c r="D980" s="19"/>
    </row>
    <row r="981" spans="1:4" x14ac:dyDescent="0.25">
      <c r="A981" s="19"/>
      <c r="B981" s="29"/>
      <c r="C981" s="19"/>
      <c r="D981" s="19"/>
    </row>
    <row r="982" spans="1:4" x14ac:dyDescent="0.25">
      <c r="A982" s="19"/>
      <c r="B982" s="29"/>
      <c r="C982" s="19"/>
      <c r="D982" s="19"/>
    </row>
    <row r="983" spans="1:4" x14ac:dyDescent="0.25">
      <c r="A983" s="19"/>
      <c r="B983" s="29"/>
      <c r="C983" s="19"/>
      <c r="D983" s="19"/>
    </row>
    <row r="984" spans="1:4" x14ac:dyDescent="0.25">
      <c r="A984" s="19"/>
      <c r="B984" s="29"/>
      <c r="C984" s="19"/>
      <c r="D984" s="19"/>
    </row>
    <row r="985" spans="1:4" x14ac:dyDescent="0.25">
      <c r="A985" s="19"/>
      <c r="B985" s="29"/>
      <c r="C985" s="19"/>
      <c r="D985" s="19"/>
    </row>
    <row r="986" spans="1:4" x14ac:dyDescent="0.25">
      <c r="A986" s="19"/>
      <c r="B986" s="29"/>
      <c r="C986" s="19"/>
      <c r="D986" s="19"/>
    </row>
    <row r="987" spans="1:4" x14ac:dyDescent="0.25">
      <c r="A987" s="19"/>
      <c r="B987" s="29"/>
      <c r="C987" s="19"/>
      <c r="D987" s="19"/>
    </row>
    <row r="988" spans="1:4" x14ac:dyDescent="0.25">
      <c r="A988" s="19"/>
      <c r="B988" s="29"/>
      <c r="C988" s="19"/>
      <c r="D988" s="19"/>
    </row>
    <row r="989" spans="1:4" x14ac:dyDescent="0.25">
      <c r="A989" s="19"/>
      <c r="B989" s="29"/>
      <c r="C989" s="19"/>
      <c r="D989" s="19"/>
    </row>
    <row r="990" spans="1:4" x14ac:dyDescent="0.25">
      <c r="A990" s="21"/>
      <c r="B990" s="29"/>
      <c r="C990" s="19"/>
      <c r="D990" s="19"/>
    </row>
    <row r="991" spans="1:4" x14ac:dyDescent="0.25">
      <c r="A991" s="18"/>
      <c r="B991" s="31"/>
      <c r="C991" s="18"/>
      <c r="D991" s="19"/>
    </row>
    <row r="992" spans="1:4" x14ac:dyDescent="0.25">
      <c r="A992" s="19"/>
      <c r="B992" s="29"/>
      <c r="C992" s="19"/>
      <c r="D992" s="19"/>
    </row>
    <row r="993" spans="1:4" x14ac:dyDescent="0.25">
      <c r="A993" s="19"/>
      <c r="B993" s="29"/>
      <c r="C993" s="19"/>
      <c r="D993" s="19"/>
    </row>
    <row r="994" spans="1:4" x14ac:dyDescent="0.25">
      <c r="A994" s="19"/>
      <c r="B994" s="29"/>
      <c r="C994" s="19"/>
      <c r="D994" s="19"/>
    </row>
    <row r="995" spans="1:4" x14ac:dyDescent="0.25">
      <c r="A995" s="19"/>
      <c r="B995" s="29"/>
      <c r="C995" s="19"/>
      <c r="D995" s="19"/>
    </row>
    <row r="996" spans="1:4" x14ac:dyDescent="0.25">
      <c r="A996" s="19"/>
      <c r="B996" s="29"/>
      <c r="C996" s="19"/>
      <c r="D996" s="19"/>
    </row>
    <row r="997" spans="1:4" x14ac:dyDescent="0.25">
      <c r="A997" s="19"/>
      <c r="B997" s="29"/>
      <c r="C997" s="19"/>
      <c r="D997" s="19"/>
    </row>
    <row r="998" spans="1:4" x14ac:dyDescent="0.25">
      <c r="A998" s="19"/>
      <c r="B998" s="29"/>
      <c r="C998" s="19"/>
      <c r="D998" s="19"/>
    </row>
    <row r="999" spans="1:4" x14ac:dyDescent="0.25">
      <c r="A999" s="19"/>
      <c r="B999" s="29"/>
      <c r="C999" s="19"/>
      <c r="D999" s="19"/>
    </row>
    <row r="1000" spans="1:4" x14ac:dyDescent="0.25">
      <c r="A1000" s="19"/>
      <c r="B1000" s="29"/>
      <c r="C1000" s="19"/>
      <c r="D1000" s="19"/>
    </row>
    <row r="1001" spans="1:4" x14ac:dyDescent="0.25">
      <c r="A1001" s="19"/>
      <c r="B1001" s="29"/>
      <c r="C1001" s="19"/>
      <c r="D1001" s="19"/>
    </row>
    <row r="1002" spans="1:4" x14ac:dyDescent="0.25">
      <c r="A1002" s="19"/>
      <c r="B1002" s="29"/>
      <c r="C1002" s="19"/>
      <c r="D1002" s="19"/>
    </row>
    <row r="1003" spans="1:4" x14ac:dyDescent="0.25">
      <c r="A1003" s="19"/>
      <c r="B1003" s="29"/>
      <c r="C1003" s="19"/>
      <c r="D1003" s="19"/>
    </row>
    <row r="1004" spans="1:4" x14ac:dyDescent="0.25">
      <c r="A1004" s="21"/>
      <c r="B1004" s="29"/>
      <c r="C1004" s="19"/>
      <c r="D1004" s="19"/>
    </row>
    <row r="1005" spans="1:4" x14ac:dyDescent="0.25">
      <c r="A1005" s="18"/>
      <c r="B1005" s="31"/>
      <c r="C1005" s="18"/>
      <c r="D1005" s="19"/>
    </row>
    <row r="1006" spans="1:4" x14ac:dyDescent="0.25">
      <c r="A1006" s="6"/>
      <c r="B1006" s="29"/>
      <c r="C1006" s="19"/>
      <c r="D1006" s="8"/>
    </row>
    <row r="1007" spans="1:4" x14ac:dyDescent="0.25">
      <c r="A1007" s="6"/>
      <c r="B1007" s="29"/>
      <c r="C1007" s="19"/>
      <c r="D1007" s="8"/>
    </row>
    <row r="1008" spans="1:4" x14ac:dyDescent="0.25">
      <c r="A1008" s="6"/>
      <c r="B1008" s="29"/>
      <c r="C1008" s="19"/>
      <c r="D1008" s="19"/>
    </row>
    <row r="1009" spans="1:4" x14ac:dyDescent="0.25">
      <c r="A1009" s="6"/>
      <c r="B1009" s="29"/>
      <c r="C1009" s="19"/>
      <c r="D1009" s="19"/>
    </row>
    <row r="1010" spans="1:4" x14ac:dyDescent="0.25">
      <c r="A1010" s="6"/>
      <c r="B1010" s="29"/>
      <c r="C1010" s="19"/>
      <c r="D1010" s="19"/>
    </row>
    <row r="1011" spans="1:4" x14ac:dyDescent="0.25">
      <c r="A1011" s="6"/>
      <c r="B1011" s="29"/>
      <c r="C1011" s="19"/>
      <c r="D1011" s="19"/>
    </row>
    <row r="1012" spans="1:4" x14ac:dyDescent="0.25">
      <c r="A1012" s="6"/>
      <c r="B1012" s="29"/>
      <c r="C1012" s="19"/>
      <c r="D1012" s="19"/>
    </row>
    <row r="1013" spans="1:4" x14ac:dyDescent="0.25">
      <c r="A1013" s="6"/>
      <c r="B1013" s="29"/>
      <c r="C1013" s="19"/>
      <c r="D1013" s="8"/>
    </row>
    <row r="1014" spans="1:4" x14ac:dyDescent="0.25">
      <c r="A1014" s="6"/>
      <c r="B1014" s="29"/>
      <c r="C1014" s="19"/>
      <c r="D1014" s="19"/>
    </row>
    <row r="1015" spans="1:4" x14ac:dyDescent="0.25">
      <c r="A1015" s="6"/>
      <c r="B1015" s="29"/>
      <c r="C1015" s="19"/>
      <c r="D1015" s="19"/>
    </row>
    <row r="1016" spans="1:4" x14ac:dyDescent="0.25">
      <c r="A1016" s="6"/>
      <c r="B1016" s="29"/>
      <c r="C1016" s="19"/>
      <c r="D1016" s="19"/>
    </row>
    <row r="1017" spans="1:4" x14ac:dyDescent="0.25">
      <c r="A1017" s="19"/>
      <c r="B1017" s="29"/>
      <c r="C1017" s="19"/>
      <c r="D1017" s="19"/>
    </row>
    <row r="1018" spans="1:4" x14ac:dyDescent="0.25">
      <c r="A1018" s="8"/>
      <c r="B1018" s="29"/>
      <c r="C1018" s="19"/>
      <c r="D1018" s="19"/>
    </row>
    <row r="1019" spans="1:4" x14ac:dyDescent="0.25">
      <c r="A1019" s="8"/>
      <c r="B1019" s="29"/>
      <c r="C1019" s="19"/>
      <c r="D1019" s="19"/>
    </row>
    <row r="1020" spans="1:4" x14ac:dyDescent="0.25">
      <c r="A1020" s="19"/>
      <c r="B1020" s="29"/>
      <c r="C1020" s="19"/>
      <c r="D1020" s="19"/>
    </row>
    <row r="1021" spans="1:4" x14ac:dyDescent="0.25">
      <c r="A1021" s="21"/>
      <c r="B1021" s="29"/>
      <c r="C1021" s="19"/>
      <c r="D1021" s="19"/>
    </row>
    <row r="1022" spans="1:4" x14ac:dyDescent="0.25">
      <c r="A1022" s="18"/>
      <c r="B1022" s="31"/>
      <c r="C1022" s="18"/>
      <c r="D1022" s="19"/>
    </row>
    <row r="1023" spans="1:4" x14ac:dyDescent="0.25">
      <c r="A1023" s="19"/>
      <c r="B1023" s="29"/>
      <c r="C1023" s="19"/>
      <c r="D1023" s="19"/>
    </row>
    <row r="1024" spans="1:4" x14ac:dyDescent="0.25">
      <c r="A1024" s="19"/>
      <c r="B1024" s="29"/>
      <c r="C1024" s="19"/>
      <c r="D1024" s="19"/>
    </row>
    <row r="1025" spans="1:4" x14ac:dyDescent="0.25">
      <c r="A1025" s="19"/>
      <c r="B1025" s="29"/>
      <c r="C1025" s="19"/>
      <c r="D1025" s="19"/>
    </row>
    <row r="1026" spans="1:4" x14ac:dyDescent="0.25">
      <c r="A1026" s="19"/>
      <c r="B1026" s="29"/>
      <c r="C1026" s="19"/>
      <c r="D1026" s="19"/>
    </row>
    <row r="1027" spans="1:4" x14ac:dyDescent="0.25">
      <c r="A1027" s="19"/>
      <c r="B1027" s="29"/>
      <c r="C1027" s="19"/>
      <c r="D1027" s="19"/>
    </row>
    <row r="1028" spans="1:4" x14ac:dyDescent="0.25">
      <c r="A1028" s="19"/>
      <c r="B1028" s="29"/>
      <c r="C1028" s="19"/>
      <c r="D1028" s="19"/>
    </row>
    <row r="1029" spans="1:4" x14ac:dyDescent="0.25">
      <c r="A1029" s="19"/>
      <c r="B1029" s="29"/>
      <c r="C1029" s="19"/>
      <c r="D1029" s="19"/>
    </row>
    <row r="1030" spans="1:4" x14ac:dyDescent="0.25">
      <c r="A1030" s="19"/>
      <c r="B1030" s="29"/>
      <c r="C1030" s="19"/>
      <c r="D1030" s="19"/>
    </row>
    <row r="1031" spans="1:4" x14ac:dyDescent="0.25">
      <c r="A1031" s="19"/>
      <c r="B1031" s="29"/>
      <c r="C1031" s="19"/>
      <c r="D1031" s="19"/>
    </row>
    <row r="1032" spans="1:4" x14ac:dyDescent="0.25">
      <c r="A1032" s="19"/>
      <c r="B1032" s="29"/>
      <c r="C1032" s="19"/>
      <c r="D1032" s="19"/>
    </row>
    <row r="1033" spans="1:4" x14ac:dyDescent="0.25">
      <c r="A1033" s="19"/>
      <c r="B1033" s="29"/>
      <c r="C1033" s="19"/>
      <c r="D1033" s="19"/>
    </row>
    <row r="1034" spans="1:4" x14ac:dyDescent="0.25">
      <c r="A1034" s="21"/>
      <c r="B1034" s="29"/>
      <c r="C1034" s="19"/>
      <c r="D1034" s="19"/>
    </row>
    <row r="1035" spans="1:4" x14ac:dyDescent="0.25">
      <c r="A1035" s="18"/>
      <c r="B1035" s="31"/>
      <c r="C1035" s="18"/>
      <c r="D1035" s="19"/>
    </row>
    <row r="1036" spans="1:4" x14ac:dyDescent="0.25">
      <c r="A1036" s="19"/>
      <c r="B1036" s="29"/>
      <c r="C1036" s="19"/>
      <c r="D1036" s="19"/>
    </row>
    <row r="1037" spans="1:4" x14ac:dyDescent="0.25">
      <c r="A1037" s="19"/>
      <c r="B1037" s="29"/>
      <c r="C1037" s="19"/>
      <c r="D1037" s="19"/>
    </row>
    <row r="1038" spans="1:4" x14ac:dyDescent="0.25">
      <c r="A1038" s="19"/>
      <c r="B1038" s="29"/>
      <c r="C1038" s="19"/>
      <c r="D1038" s="19"/>
    </row>
    <row r="1039" spans="1:4" x14ac:dyDescent="0.25">
      <c r="A1039" s="19"/>
      <c r="B1039" s="29"/>
      <c r="C1039" s="19"/>
      <c r="D1039" s="19"/>
    </row>
    <row r="1040" spans="1:4" x14ac:dyDescent="0.25">
      <c r="A1040" s="19"/>
      <c r="B1040" s="29"/>
      <c r="C1040" s="19"/>
      <c r="D1040" s="19"/>
    </row>
    <row r="1041" spans="1:4" x14ac:dyDescent="0.25">
      <c r="A1041" s="19"/>
      <c r="B1041" s="29"/>
      <c r="C1041" s="19"/>
      <c r="D1041" s="19"/>
    </row>
    <row r="1042" spans="1:4" x14ac:dyDescent="0.25">
      <c r="A1042" s="19"/>
      <c r="B1042" s="29"/>
      <c r="C1042" s="19"/>
      <c r="D1042" s="19"/>
    </row>
    <row r="1043" spans="1:4" x14ac:dyDescent="0.25">
      <c r="A1043" s="19"/>
      <c r="B1043" s="29"/>
      <c r="C1043" s="19"/>
      <c r="D1043" s="19"/>
    </row>
    <row r="1044" spans="1:4" x14ac:dyDescent="0.25">
      <c r="A1044" s="19"/>
      <c r="B1044" s="29"/>
      <c r="C1044" s="19"/>
      <c r="D1044" s="19"/>
    </row>
    <row r="1045" spans="1:4" x14ac:dyDescent="0.25">
      <c r="A1045" s="19"/>
      <c r="B1045" s="29"/>
      <c r="C1045" s="19"/>
      <c r="D1045" s="19"/>
    </row>
    <row r="1046" spans="1:4" x14ac:dyDescent="0.25">
      <c r="A1046" s="19"/>
      <c r="B1046" s="29"/>
      <c r="C1046" s="19"/>
      <c r="D1046" s="19"/>
    </row>
    <row r="1047" spans="1:4" x14ac:dyDescent="0.25">
      <c r="A1047" s="21"/>
      <c r="B1047" s="29"/>
      <c r="C1047" s="19"/>
      <c r="D1047" s="19"/>
    </row>
    <row r="1048" spans="1:4" x14ac:dyDescent="0.25">
      <c r="A1048" s="18"/>
      <c r="B1048" s="31"/>
      <c r="C1048" s="18"/>
      <c r="D1048" s="19"/>
    </row>
    <row r="1049" spans="1:4" x14ac:dyDescent="0.25">
      <c r="A1049" s="19"/>
      <c r="B1049" s="29"/>
      <c r="C1049" s="19"/>
      <c r="D1049" s="19"/>
    </row>
    <row r="1050" spans="1:4" x14ac:dyDescent="0.25">
      <c r="A1050" s="19"/>
      <c r="B1050" s="29"/>
      <c r="C1050" s="19"/>
      <c r="D1050" s="19"/>
    </row>
    <row r="1051" spans="1:4" x14ac:dyDescent="0.25">
      <c r="A1051" s="19"/>
      <c r="B1051" s="29"/>
      <c r="C1051" s="19"/>
      <c r="D1051" s="19"/>
    </row>
    <row r="1052" spans="1:4" x14ac:dyDescent="0.25">
      <c r="A1052" s="19"/>
      <c r="B1052" s="29"/>
      <c r="C1052" s="19"/>
      <c r="D1052" s="19"/>
    </row>
    <row r="1053" spans="1:4" x14ac:dyDescent="0.25">
      <c r="A1053" s="19"/>
      <c r="B1053" s="29"/>
      <c r="C1053" s="19"/>
      <c r="D1053" s="19"/>
    </row>
    <row r="1054" spans="1:4" x14ac:dyDescent="0.25">
      <c r="A1054" s="19"/>
      <c r="B1054" s="29"/>
      <c r="C1054" s="19"/>
      <c r="D1054" s="19"/>
    </row>
    <row r="1055" spans="1:4" x14ac:dyDescent="0.25">
      <c r="A1055" s="19"/>
      <c r="B1055" s="29"/>
      <c r="C1055" s="19"/>
      <c r="D1055" s="19"/>
    </row>
    <row r="1056" spans="1:4" x14ac:dyDescent="0.25">
      <c r="A1056" s="19"/>
      <c r="B1056" s="29"/>
      <c r="C1056" s="19"/>
      <c r="D1056" s="19"/>
    </row>
    <row r="1057" spans="1:4" x14ac:dyDescent="0.25">
      <c r="A1057" s="19"/>
      <c r="B1057" s="29"/>
      <c r="C1057" s="19"/>
      <c r="D1057" s="19"/>
    </row>
    <row r="1058" spans="1:4" x14ac:dyDescent="0.25">
      <c r="A1058" s="19"/>
      <c r="B1058" s="29"/>
      <c r="C1058" s="19"/>
      <c r="D1058" s="19"/>
    </row>
    <row r="1059" spans="1:4" x14ac:dyDescent="0.25">
      <c r="A1059" s="19"/>
      <c r="B1059" s="29"/>
      <c r="C1059" s="19"/>
      <c r="D1059" s="19"/>
    </row>
    <row r="1060" spans="1:4" x14ac:dyDescent="0.25">
      <c r="A1060" s="21"/>
      <c r="B1060" s="29"/>
      <c r="C1060" s="19"/>
      <c r="D1060" s="19"/>
    </row>
    <row r="1061" spans="1:4" x14ac:dyDescent="0.25">
      <c r="A1061" s="18"/>
      <c r="B1061" s="31"/>
      <c r="C1061" s="18"/>
      <c r="D1061" s="19"/>
    </row>
    <row r="1062" spans="1:4" x14ac:dyDescent="0.25">
      <c r="A1062" s="19"/>
      <c r="B1062" s="29"/>
      <c r="C1062" s="19"/>
      <c r="D1062" s="19"/>
    </row>
    <row r="1063" spans="1:4" x14ac:dyDescent="0.25">
      <c r="A1063" s="19"/>
      <c r="B1063" s="29"/>
      <c r="C1063" s="19"/>
      <c r="D1063" s="19"/>
    </row>
    <row r="1064" spans="1:4" x14ac:dyDescent="0.25">
      <c r="A1064" s="19"/>
      <c r="B1064" s="29"/>
      <c r="C1064" s="19"/>
      <c r="D1064" s="19"/>
    </row>
    <row r="1065" spans="1:4" x14ac:dyDescent="0.25">
      <c r="A1065" s="19"/>
      <c r="B1065" s="29"/>
      <c r="C1065" s="19"/>
      <c r="D1065" s="19"/>
    </row>
    <row r="1066" spans="1:4" x14ac:dyDescent="0.25">
      <c r="A1066" s="19"/>
      <c r="B1066" s="29"/>
      <c r="C1066" s="19"/>
      <c r="D1066" s="19"/>
    </row>
    <row r="1067" spans="1:4" x14ac:dyDescent="0.25">
      <c r="A1067" s="19"/>
      <c r="B1067" s="29"/>
      <c r="C1067" s="19"/>
      <c r="D1067" s="19"/>
    </row>
    <row r="1068" spans="1:4" x14ac:dyDescent="0.25">
      <c r="A1068" s="19"/>
      <c r="B1068" s="29"/>
      <c r="C1068" s="19"/>
      <c r="D1068" s="19"/>
    </row>
    <row r="1069" spans="1:4" x14ac:dyDescent="0.25">
      <c r="A1069" s="19"/>
      <c r="B1069" s="29"/>
      <c r="C1069" s="19"/>
      <c r="D1069" s="19"/>
    </row>
    <row r="1070" spans="1:4" x14ac:dyDescent="0.25">
      <c r="A1070" s="19"/>
      <c r="B1070" s="29"/>
      <c r="C1070" s="19"/>
      <c r="D1070" s="19"/>
    </row>
    <row r="1071" spans="1:4" x14ac:dyDescent="0.25">
      <c r="A1071" s="19"/>
      <c r="B1071" s="29"/>
      <c r="C1071" s="19"/>
      <c r="D1071" s="19"/>
    </row>
    <row r="1072" spans="1:4" x14ac:dyDescent="0.25">
      <c r="A1072" s="19"/>
      <c r="B1072" s="29"/>
      <c r="C1072" s="19"/>
      <c r="D1072" s="19"/>
    </row>
    <row r="1073" spans="1:4" x14ac:dyDescent="0.25">
      <c r="A1073" s="21"/>
      <c r="B1073" s="29"/>
      <c r="C1073" s="19"/>
      <c r="D1073" s="19"/>
    </row>
    <row r="1074" spans="1:4" x14ac:dyDescent="0.25">
      <c r="A1074" s="18"/>
      <c r="B1074" s="31"/>
      <c r="C1074" s="18"/>
      <c r="D1074" s="19"/>
    </row>
    <row r="1075" spans="1:4" x14ac:dyDescent="0.25">
      <c r="A1075" s="19"/>
      <c r="B1075" s="29"/>
      <c r="C1075" s="19"/>
      <c r="D1075" s="19"/>
    </row>
    <row r="1076" spans="1:4" x14ac:dyDescent="0.25">
      <c r="A1076" s="19"/>
      <c r="B1076" s="29"/>
      <c r="C1076" s="19"/>
      <c r="D1076" s="19"/>
    </row>
    <row r="1077" spans="1:4" x14ac:dyDescent="0.25">
      <c r="A1077" s="19"/>
      <c r="B1077" s="29"/>
      <c r="C1077" s="19"/>
      <c r="D1077" s="19"/>
    </row>
    <row r="1078" spans="1:4" x14ac:dyDescent="0.25">
      <c r="A1078" s="19"/>
      <c r="B1078" s="29"/>
      <c r="C1078" s="19"/>
      <c r="D1078" s="19"/>
    </row>
    <row r="1079" spans="1:4" x14ac:dyDescent="0.25">
      <c r="A1079" s="19"/>
      <c r="B1079" s="29"/>
      <c r="C1079" s="19"/>
      <c r="D1079" s="19"/>
    </row>
    <row r="1080" spans="1:4" x14ac:dyDescent="0.25">
      <c r="A1080" s="19"/>
      <c r="B1080" s="29"/>
      <c r="C1080" s="19"/>
      <c r="D1080" s="19"/>
    </row>
    <row r="1081" spans="1:4" x14ac:dyDescent="0.25">
      <c r="A1081" s="19"/>
      <c r="B1081" s="29"/>
      <c r="C1081" s="19"/>
      <c r="D1081" s="19"/>
    </row>
    <row r="1082" spans="1:4" x14ac:dyDescent="0.25">
      <c r="A1082" s="19"/>
      <c r="B1082" s="29"/>
      <c r="C1082" s="19"/>
      <c r="D1082" s="19"/>
    </row>
    <row r="1083" spans="1:4" x14ac:dyDescent="0.25">
      <c r="A1083" s="19"/>
      <c r="B1083" s="29"/>
      <c r="C1083" s="19"/>
      <c r="D1083" s="19"/>
    </row>
    <row r="1084" spans="1:4" x14ac:dyDescent="0.25">
      <c r="A1084" s="19"/>
      <c r="B1084" s="29"/>
      <c r="C1084" s="19"/>
      <c r="D1084" s="19"/>
    </row>
    <row r="1085" spans="1:4" x14ac:dyDescent="0.25">
      <c r="A1085" s="19"/>
      <c r="B1085" s="29"/>
      <c r="C1085" s="19"/>
      <c r="D1085" s="19"/>
    </row>
    <row r="1086" spans="1:4" x14ac:dyDescent="0.25">
      <c r="A1086" s="21"/>
      <c r="B1086" s="29"/>
      <c r="C1086" s="19"/>
      <c r="D1086" s="19"/>
    </row>
    <row r="1087" spans="1:4" x14ac:dyDescent="0.25">
      <c r="A1087" s="18"/>
      <c r="B1087" s="31"/>
      <c r="C1087" s="18"/>
      <c r="D1087" s="19"/>
    </row>
    <row r="1088" spans="1:4" x14ac:dyDescent="0.25">
      <c r="A1088" s="19"/>
      <c r="B1088" s="29"/>
      <c r="C1088" s="19"/>
      <c r="D1088" s="19"/>
    </row>
    <row r="1089" spans="1:4" x14ac:dyDescent="0.25">
      <c r="A1089" s="19"/>
      <c r="B1089" s="29"/>
      <c r="C1089" s="19"/>
      <c r="D1089" s="19"/>
    </row>
    <row r="1090" spans="1:4" x14ac:dyDescent="0.25">
      <c r="A1090" s="19"/>
      <c r="B1090" s="29"/>
      <c r="C1090" s="19"/>
      <c r="D1090" s="19"/>
    </row>
    <row r="1091" spans="1:4" x14ac:dyDescent="0.25">
      <c r="A1091" s="19"/>
      <c r="B1091" s="29"/>
      <c r="C1091" s="19"/>
      <c r="D1091" s="19"/>
    </row>
    <row r="1092" spans="1:4" x14ac:dyDescent="0.25">
      <c r="A1092" s="19"/>
      <c r="B1092" s="29"/>
      <c r="C1092" s="19"/>
      <c r="D1092" s="19"/>
    </row>
    <row r="1093" spans="1:4" x14ac:dyDescent="0.25">
      <c r="A1093" s="19"/>
      <c r="B1093" s="29"/>
      <c r="C1093" s="19"/>
      <c r="D1093" s="19"/>
    </row>
    <row r="1094" spans="1:4" x14ac:dyDescent="0.25">
      <c r="A1094" s="19"/>
      <c r="B1094" s="29"/>
      <c r="C1094" s="19"/>
      <c r="D1094" s="19"/>
    </row>
    <row r="1095" spans="1:4" x14ac:dyDescent="0.25">
      <c r="A1095" s="19"/>
      <c r="B1095" s="29"/>
      <c r="C1095" s="19"/>
      <c r="D1095" s="19"/>
    </row>
    <row r="1096" spans="1:4" x14ac:dyDescent="0.25">
      <c r="A1096" s="19"/>
      <c r="B1096" s="29"/>
      <c r="C1096" s="19"/>
      <c r="D1096" s="19"/>
    </row>
    <row r="1097" spans="1:4" x14ac:dyDescent="0.25">
      <c r="A1097" s="19"/>
      <c r="B1097" s="29"/>
      <c r="C1097" s="19"/>
      <c r="D1097" s="19"/>
    </row>
    <row r="1098" spans="1:4" x14ac:dyDescent="0.25">
      <c r="A1098" s="19"/>
      <c r="B1098" s="29"/>
      <c r="C1098" s="19"/>
      <c r="D1098" s="19"/>
    </row>
    <row r="1099" spans="1:4" x14ac:dyDescent="0.25">
      <c r="A1099" s="19"/>
      <c r="B1099" s="29"/>
      <c r="C1099" s="19"/>
      <c r="D1099" s="19"/>
    </row>
    <row r="1100" spans="1:4" x14ac:dyDescent="0.25">
      <c r="A1100" s="19"/>
      <c r="B1100" s="29"/>
      <c r="C1100" s="19"/>
      <c r="D1100" s="19"/>
    </row>
    <row r="1101" spans="1:4" x14ac:dyDescent="0.25">
      <c r="A1101" s="19"/>
      <c r="B1101" s="29"/>
      <c r="C1101" s="19"/>
      <c r="D1101" s="19"/>
    </row>
    <row r="1102" spans="1:4" x14ac:dyDescent="0.25">
      <c r="A1102" s="21"/>
      <c r="B1102" s="29"/>
      <c r="C1102" s="19"/>
      <c r="D1102" s="19"/>
    </row>
    <row r="1103" spans="1:4" x14ac:dyDescent="0.25">
      <c r="A1103" s="18"/>
      <c r="B1103" s="31"/>
      <c r="C1103" s="18"/>
      <c r="D1103" s="19"/>
    </row>
    <row r="1104" spans="1:4" x14ac:dyDescent="0.25">
      <c r="A1104" s="19"/>
      <c r="B1104" s="29"/>
      <c r="C1104" s="19"/>
      <c r="D1104" s="19"/>
    </row>
    <row r="1105" spans="1:4" x14ac:dyDescent="0.25">
      <c r="A1105" s="19"/>
      <c r="B1105" s="29"/>
      <c r="C1105" s="19"/>
      <c r="D1105" s="19"/>
    </row>
    <row r="1106" spans="1:4" x14ac:dyDescent="0.25">
      <c r="A1106" s="19"/>
      <c r="B1106" s="29"/>
      <c r="C1106" s="19"/>
      <c r="D1106" s="19"/>
    </row>
    <row r="1107" spans="1:4" x14ac:dyDescent="0.25">
      <c r="A1107" s="19"/>
      <c r="B1107" s="29"/>
      <c r="C1107" s="19"/>
      <c r="D1107" s="19"/>
    </row>
    <row r="1108" spans="1:4" x14ac:dyDescent="0.25">
      <c r="A1108" s="19"/>
      <c r="B1108" s="29"/>
      <c r="C1108" s="19"/>
      <c r="D1108" s="19"/>
    </row>
    <row r="1109" spans="1:4" x14ac:dyDescent="0.25">
      <c r="A1109" s="19"/>
      <c r="B1109" s="29"/>
      <c r="C1109" s="19"/>
      <c r="D1109" s="19"/>
    </row>
    <row r="1110" spans="1:4" x14ac:dyDescent="0.25">
      <c r="A1110" s="19"/>
      <c r="B1110" s="29"/>
      <c r="C1110" s="19"/>
      <c r="D1110" s="19"/>
    </row>
    <row r="1111" spans="1:4" x14ac:dyDescent="0.25">
      <c r="A1111" s="19"/>
      <c r="B1111" s="29"/>
      <c r="C1111" s="19"/>
      <c r="D1111" s="19"/>
    </row>
    <row r="1112" spans="1:4" x14ac:dyDescent="0.25">
      <c r="A1112" s="19"/>
      <c r="B1112" s="29"/>
      <c r="C1112" s="19"/>
      <c r="D1112" s="19"/>
    </row>
    <row r="1113" spans="1:4" x14ac:dyDescent="0.25">
      <c r="A1113" s="19"/>
      <c r="B1113" s="29"/>
      <c r="C1113" s="19"/>
      <c r="D1113" s="19"/>
    </row>
    <row r="1114" spans="1:4" x14ac:dyDescent="0.25">
      <c r="A1114" s="19"/>
      <c r="B1114" s="29"/>
      <c r="C1114" s="19"/>
      <c r="D1114" s="19"/>
    </row>
    <row r="1115" spans="1:4" x14ac:dyDescent="0.25">
      <c r="A1115" s="19"/>
      <c r="B1115" s="29"/>
      <c r="C1115" s="19"/>
      <c r="D1115" s="19"/>
    </row>
    <row r="1116" spans="1:4" x14ac:dyDescent="0.25">
      <c r="A1116" s="19"/>
      <c r="B1116" s="29"/>
      <c r="C1116" s="19"/>
      <c r="D1116" s="19"/>
    </row>
    <row r="1117" spans="1:4" x14ac:dyDescent="0.25">
      <c r="A1117" s="19"/>
      <c r="B1117" s="29"/>
      <c r="C1117" s="19"/>
      <c r="D1117" s="19"/>
    </row>
    <row r="1118" spans="1:4" x14ac:dyDescent="0.25">
      <c r="A1118" s="21"/>
      <c r="B1118" s="29"/>
      <c r="C1118" s="19"/>
      <c r="D1118" s="19"/>
    </row>
    <row r="1119" spans="1:4" x14ac:dyDescent="0.25">
      <c r="A1119" s="18"/>
      <c r="B1119" s="31"/>
      <c r="C1119" s="18"/>
      <c r="D1119" s="19"/>
    </row>
    <row r="1120" spans="1:4" x14ac:dyDescent="0.25">
      <c r="A1120" s="19"/>
      <c r="B1120" s="29"/>
      <c r="C1120" s="19"/>
      <c r="D1120" s="19"/>
    </row>
    <row r="1121" spans="1:4" x14ac:dyDescent="0.25">
      <c r="A1121" s="19"/>
      <c r="B1121" s="29"/>
      <c r="C1121" s="19"/>
      <c r="D1121" s="19"/>
    </row>
    <row r="1122" spans="1:4" x14ac:dyDescent="0.25">
      <c r="A1122" s="19"/>
      <c r="B1122" s="29"/>
      <c r="C1122" s="19"/>
      <c r="D1122" s="19"/>
    </row>
    <row r="1123" spans="1:4" x14ac:dyDescent="0.25">
      <c r="A1123" s="19"/>
      <c r="B1123" s="29"/>
      <c r="C1123" s="19"/>
      <c r="D1123" s="19"/>
    </row>
    <row r="1124" spans="1:4" x14ac:dyDescent="0.25">
      <c r="A1124" s="19"/>
      <c r="B1124" s="29"/>
      <c r="C1124" s="19"/>
      <c r="D1124" s="19"/>
    </row>
    <row r="1125" spans="1:4" x14ac:dyDescent="0.25">
      <c r="A1125" s="19"/>
      <c r="B1125" s="29"/>
      <c r="C1125" s="19"/>
      <c r="D1125" s="19"/>
    </row>
    <row r="1126" spans="1:4" x14ac:dyDescent="0.25">
      <c r="A1126" s="19"/>
      <c r="B1126" s="29"/>
      <c r="C1126" s="19"/>
      <c r="D1126" s="19"/>
    </row>
    <row r="1127" spans="1:4" x14ac:dyDescent="0.25">
      <c r="A1127" s="19"/>
      <c r="B1127" s="29"/>
      <c r="C1127" s="19"/>
      <c r="D1127" s="19"/>
    </row>
    <row r="1128" spans="1:4" x14ac:dyDescent="0.25">
      <c r="A1128" s="19"/>
      <c r="B1128" s="29"/>
      <c r="C1128" s="19"/>
      <c r="D1128" s="19"/>
    </row>
    <row r="1129" spans="1:4" x14ac:dyDescent="0.25">
      <c r="A1129" s="19"/>
      <c r="B1129" s="29"/>
      <c r="C1129" s="19"/>
      <c r="D1129" s="19"/>
    </row>
    <row r="1130" spans="1:4" x14ac:dyDescent="0.25">
      <c r="A1130" s="19"/>
      <c r="B1130" s="29"/>
      <c r="C1130" s="19"/>
      <c r="D1130" s="19"/>
    </row>
    <row r="1131" spans="1:4" x14ac:dyDescent="0.25">
      <c r="A1131" s="19"/>
      <c r="B1131" s="29"/>
      <c r="C1131" s="19"/>
      <c r="D1131" s="19"/>
    </row>
    <row r="1132" spans="1:4" x14ac:dyDescent="0.25">
      <c r="A1132" s="19"/>
      <c r="B1132" s="29"/>
      <c r="C1132" s="19"/>
      <c r="D1132" s="19"/>
    </row>
    <row r="1133" spans="1:4" x14ac:dyDescent="0.25">
      <c r="A1133" s="19"/>
      <c r="B1133" s="29"/>
      <c r="C1133" s="19"/>
      <c r="D1133" s="19"/>
    </row>
    <row r="1134" spans="1:4" x14ac:dyDescent="0.25">
      <c r="A1134" s="21"/>
      <c r="B1134" s="29"/>
      <c r="C1134" s="19"/>
      <c r="D1134" s="19"/>
    </row>
    <row r="1135" spans="1:4" x14ac:dyDescent="0.25">
      <c r="A1135" s="18"/>
      <c r="B1135" s="31"/>
      <c r="C1135" s="18"/>
      <c r="D1135" s="19"/>
    </row>
    <row r="1136" spans="1:4" x14ac:dyDescent="0.25">
      <c r="A1136" s="19"/>
      <c r="B1136" s="29"/>
      <c r="C1136" s="19"/>
      <c r="D1136" s="19"/>
    </row>
    <row r="1137" spans="1:4" x14ac:dyDescent="0.25">
      <c r="A1137" s="19"/>
      <c r="B1137" s="29"/>
      <c r="C1137" s="19"/>
      <c r="D1137" s="19"/>
    </row>
    <row r="1138" spans="1:4" x14ac:dyDescent="0.25">
      <c r="A1138" s="19"/>
      <c r="B1138" s="29"/>
      <c r="C1138" s="19"/>
      <c r="D1138" s="19"/>
    </row>
    <row r="1139" spans="1:4" x14ac:dyDescent="0.25">
      <c r="A1139" s="19"/>
      <c r="B1139" s="29"/>
      <c r="C1139" s="19"/>
      <c r="D1139" s="19"/>
    </row>
    <row r="1140" spans="1:4" x14ac:dyDescent="0.25">
      <c r="A1140" s="19"/>
      <c r="B1140" s="29"/>
      <c r="C1140" s="19"/>
      <c r="D1140" s="19"/>
    </row>
    <row r="1141" spans="1:4" x14ac:dyDescent="0.25">
      <c r="A1141" s="19"/>
      <c r="B1141" s="29"/>
      <c r="C1141" s="19"/>
      <c r="D1141" s="19"/>
    </row>
    <row r="1142" spans="1:4" x14ac:dyDescent="0.25">
      <c r="A1142" s="19"/>
      <c r="B1142" s="29"/>
      <c r="C1142" s="19"/>
      <c r="D1142" s="19"/>
    </row>
    <row r="1143" spans="1:4" x14ac:dyDescent="0.25">
      <c r="A1143" s="19"/>
      <c r="B1143" s="29"/>
      <c r="C1143" s="19"/>
      <c r="D1143" s="19"/>
    </row>
    <row r="1144" spans="1:4" x14ac:dyDescent="0.25">
      <c r="A1144" s="19"/>
      <c r="B1144" s="29"/>
      <c r="C1144" s="19"/>
      <c r="D1144" s="19"/>
    </row>
    <row r="1145" spans="1:4" x14ac:dyDescent="0.25">
      <c r="A1145" s="19"/>
      <c r="B1145" s="29"/>
      <c r="C1145" s="19"/>
      <c r="D1145" s="19"/>
    </row>
    <row r="1146" spans="1:4" x14ac:dyDescent="0.25">
      <c r="A1146" s="19"/>
      <c r="B1146" s="29"/>
      <c r="C1146" s="19"/>
      <c r="D1146" s="19"/>
    </row>
    <row r="1147" spans="1:4" x14ac:dyDescent="0.25">
      <c r="A1147" s="19"/>
      <c r="B1147" s="29"/>
      <c r="C1147" s="19"/>
      <c r="D1147" s="19"/>
    </row>
    <row r="1148" spans="1:4" x14ac:dyDescent="0.25">
      <c r="A1148" s="19"/>
      <c r="B1148" s="29"/>
      <c r="C1148" s="19"/>
      <c r="D1148" s="19"/>
    </row>
    <row r="1149" spans="1:4" x14ac:dyDescent="0.25">
      <c r="A1149" s="19"/>
      <c r="B1149" s="29"/>
      <c r="C1149" s="19"/>
      <c r="D1149" s="19"/>
    </row>
    <row r="1150" spans="1:4" x14ac:dyDescent="0.25">
      <c r="A1150" s="21"/>
      <c r="B1150" s="29"/>
      <c r="C1150" s="19"/>
      <c r="D1150" s="19"/>
    </row>
    <row r="1151" spans="1:4" x14ac:dyDescent="0.25">
      <c r="A1151" s="18"/>
      <c r="B1151" s="31"/>
      <c r="C1151" s="18"/>
      <c r="D1151" s="19"/>
    </row>
    <row r="1152" spans="1:4" x14ac:dyDescent="0.25">
      <c r="A1152" s="19"/>
      <c r="B1152" s="29"/>
      <c r="C1152" s="19"/>
      <c r="D1152" s="19"/>
    </row>
    <row r="1153" spans="1:4" x14ac:dyDescent="0.25">
      <c r="A1153" s="19"/>
      <c r="B1153" s="29"/>
      <c r="C1153" s="19"/>
      <c r="D1153" s="19"/>
    </row>
    <row r="1154" spans="1:4" x14ac:dyDescent="0.25">
      <c r="A1154" s="19"/>
      <c r="B1154" s="29"/>
      <c r="C1154" s="19"/>
      <c r="D1154" s="19"/>
    </row>
    <row r="1155" spans="1:4" x14ac:dyDescent="0.25">
      <c r="A1155" s="19"/>
      <c r="B1155" s="29"/>
      <c r="C1155" s="19"/>
      <c r="D1155" s="19"/>
    </row>
    <row r="1156" spans="1:4" x14ac:dyDescent="0.25">
      <c r="A1156" s="19"/>
      <c r="B1156" s="29"/>
      <c r="C1156" s="19"/>
      <c r="D1156" s="19"/>
    </row>
    <row r="1157" spans="1:4" x14ac:dyDescent="0.25">
      <c r="A1157" s="19"/>
      <c r="B1157" s="29"/>
      <c r="C1157" s="19"/>
      <c r="D1157" s="19"/>
    </row>
    <row r="1158" spans="1:4" x14ac:dyDescent="0.25">
      <c r="A1158" s="19"/>
      <c r="B1158" s="29"/>
      <c r="C1158" s="19"/>
      <c r="D1158" s="19"/>
    </row>
    <row r="1159" spans="1:4" x14ac:dyDescent="0.25">
      <c r="A1159" s="19"/>
      <c r="B1159" s="29"/>
      <c r="C1159" s="19"/>
      <c r="D1159" s="19"/>
    </row>
    <row r="1160" spans="1:4" x14ac:dyDescent="0.25">
      <c r="A1160" s="19"/>
      <c r="B1160" s="29"/>
      <c r="C1160" s="19"/>
      <c r="D1160" s="19"/>
    </row>
    <row r="1161" spans="1:4" x14ac:dyDescent="0.25">
      <c r="A1161" s="19"/>
      <c r="B1161" s="29"/>
      <c r="C1161" s="19"/>
      <c r="D1161" s="19"/>
    </row>
    <row r="1162" spans="1:4" x14ac:dyDescent="0.25">
      <c r="A1162" s="19"/>
      <c r="B1162" s="29"/>
      <c r="C1162" s="19"/>
      <c r="D1162" s="19"/>
    </row>
    <row r="1163" spans="1:4" x14ac:dyDescent="0.25">
      <c r="A1163" s="19"/>
      <c r="B1163" s="29"/>
      <c r="C1163" s="19"/>
      <c r="D1163" s="19"/>
    </row>
    <row r="1164" spans="1:4" x14ac:dyDescent="0.25">
      <c r="A1164" s="19"/>
      <c r="B1164" s="29"/>
      <c r="C1164" s="19"/>
      <c r="D1164" s="19"/>
    </row>
    <row r="1165" spans="1:4" x14ac:dyDescent="0.25">
      <c r="A1165" s="19"/>
      <c r="B1165" s="29"/>
      <c r="C1165" s="19"/>
      <c r="D1165" s="19"/>
    </row>
    <row r="1166" spans="1:4" x14ac:dyDescent="0.25">
      <c r="A1166" s="21"/>
      <c r="B1166" s="29"/>
      <c r="C1166" s="19"/>
      <c r="D1166" s="19"/>
    </row>
    <row r="1167" spans="1:4" x14ac:dyDescent="0.25">
      <c r="A1167" s="18"/>
      <c r="B1167" s="31"/>
      <c r="C1167" s="18"/>
      <c r="D1167" s="19"/>
    </row>
    <row r="1168" spans="1:4" x14ac:dyDescent="0.25">
      <c r="A1168" s="19"/>
      <c r="B1168" s="29"/>
      <c r="C1168" s="19"/>
      <c r="D1168" s="19"/>
    </row>
    <row r="1169" spans="1:4" x14ac:dyDescent="0.25">
      <c r="A1169" s="19"/>
      <c r="B1169" s="29"/>
      <c r="C1169" s="19"/>
      <c r="D1169" s="19"/>
    </row>
    <row r="1170" spans="1:4" x14ac:dyDescent="0.25">
      <c r="A1170" s="19"/>
      <c r="B1170" s="29"/>
      <c r="C1170" s="19"/>
      <c r="D1170" s="19"/>
    </row>
    <row r="1171" spans="1:4" x14ac:dyDescent="0.25">
      <c r="A1171" s="19"/>
      <c r="B1171" s="29"/>
      <c r="C1171" s="19"/>
      <c r="D1171" s="19"/>
    </row>
    <row r="1172" spans="1:4" x14ac:dyDescent="0.25">
      <c r="A1172" s="19"/>
      <c r="B1172" s="29"/>
      <c r="C1172" s="19"/>
      <c r="D1172" s="19"/>
    </row>
    <row r="1173" spans="1:4" x14ac:dyDescent="0.25">
      <c r="A1173" s="19"/>
      <c r="B1173" s="29"/>
      <c r="C1173" s="19"/>
      <c r="D1173" s="19"/>
    </row>
    <row r="1174" spans="1:4" x14ac:dyDescent="0.25">
      <c r="A1174" s="19"/>
      <c r="B1174" s="29"/>
      <c r="C1174" s="19"/>
      <c r="D1174" s="19"/>
    </row>
    <row r="1175" spans="1:4" x14ac:dyDescent="0.25">
      <c r="A1175" s="19"/>
      <c r="B1175" s="29"/>
      <c r="C1175" s="19"/>
      <c r="D1175" s="19"/>
    </row>
    <row r="1176" spans="1:4" x14ac:dyDescent="0.25">
      <c r="A1176" s="19"/>
      <c r="B1176" s="29"/>
      <c r="C1176" s="19"/>
      <c r="D1176" s="19"/>
    </row>
    <row r="1177" spans="1:4" x14ac:dyDescent="0.25">
      <c r="A1177" s="19"/>
      <c r="B1177" s="29"/>
      <c r="C1177" s="19"/>
      <c r="D1177" s="19"/>
    </row>
    <row r="1178" spans="1:4" x14ac:dyDescent="0.25">
      <c r="A1178" s="19"/>
      <c r="B1178" s="29"/>
      <c r="C1178" s="19"/>
      <c r="D1178" s="19"/>
    </row>
    <row r="1179" spans="1:4" x14ac:dyDescent="0.25">
      <c r="A1179" s="19"/>
      <c r="B1179" s="29"/>
      <c r="C1179" s="19"/>
      <c r="D1179" s="19"/>
    </row>
    <row r="1180" spans="1:4" x14ac:dyDescent="0.25">
      <c r="A1180" s="21"/>
      <c r="B1180" s="29"/>
      <c r="C1180" s="19"/>
      <c r="D1180" s="19"/>
    </row>
    <row r="1181" spans="1:4" x14ac:dyDescent="0.25">
      <c r="A1181" s="18"/>
      <c r="B1181" s="31"/>
      <c r="C1181" s="18"/>
      <c r="D1181" s="19"/>
    </row>
    <row r="1182" spans="1:4" x14ac:dyDescent="0.25">
      <c r="A1182" s="19"/>
      <c r="B1182" s="29"/>
      <c r="C1182" s="19"/>
      <c r="D1182" s="19"/>
    </row>
    <row r="1183" spans="1:4" x14ac:dyDescent="0.25">
      <c r="A1183" s="19"/>
      <c r="B1183" s="29"/>
      <c r="C1183" s="19"/>
      <c r="D1183" s="19"/>
    </row>
    <row r="1184" spans="1:4" x14ac:dyDescent="0.25">
      <c r="A1184" s="19"/>
      <c r="B1184" s="29"/>
      <c r="C1184" s="19"/>
      <c r="D1184" s="19"/>
    </row>
    <row r="1185" spans="1:4" x14ac:dyDescent="0.25">
      <c r="A1185" s="19"/>
      <c r="B1185" s="29"/>
      <c r="C1185" s="19"/>
      <c r="D1185" s="19"/>
    </row>
    <row r="1186" spans="1:4" x14ac:dyDescent="0.25">
      <c r="A1186" s="19"/>
      <c r="B1186" s="29"/>
      <c r="C1186" s="19"/>
      <c r="D1186" s="19"/>
    </row>
    <row r="1187" spans="1:4" x14ac:dyDescent="0.25">
      <c r="A1187" s="19"/>
      <c r="B1187" s="29"/>
      <c r="C1187" s="19"/>
      <c r="D1187" s="19"/>
    </row>
    <row r="1188" spans="1:4" x14ac:dyDescent="0.25">
      <c r="A1188" s="19"/>
      <c r="B1188" s="29"/>
      <c r="C1188" s="19"/>
      <c r="D1188" s="19"/>
    </row>
    <row r="1189" spans="1:4" x14ac:dyDescent="0.25">
      <c r="A1189" s="19"/>
      <c r="B1189" s="29"/>
      <c r="C1189" s="19"/>
      <c r="D1189" s="19"/>
    </row>
    <row r="1190" spans="1:4" x14ac:dyDescent="0.25">
      <c r="A1190" s="19"/>
      <c r="B1190" s="29"/>
      <c r="C1190" s="19"/>
      <c r="D1190" s="19"/>
    </row>
    <row r="1191" spans="1:4" x14ac:dyDescent="0.25">
      <c r="A1191" s="19"/>
      <c r="B1191" s="29"/>
      <c r="C1191" s="19"/>
      <c r="D1191" s="8"/>
    </row>
    <row r="1192" spans="1:4" x14ac:dyDescent="0.25">
      <c r="A1192" s="19"/>
      <c r="B1192" s="29"/>
      <c r="C1192" s="19"/>
      <c r="D1192" s="19"/>
    </row>
    <row r="1193" spans="1:4" x14ac:dyDescent="0.25">
      <c r="A1193" s="21"/>
      <c r="B1193" s="29"/>
      <c r="C1193" s="19"/>
      <c r="D1193" s="19"/>
    </row>
    <row r="1194" spans="1:4" x14ac:dyDescent="0.25">
      <c r="A1194" s="18"/>
      <c r="B1194" s="31"/>
      <c r="C1194" s="18"/>
      <c r="D1194" s="19"/>
    </row>
    <row r="1195" spans="1:4" x14ac:dyDescent="0.25">
      <c r="A1195" s="19"/>
      <c r="B1195" s="29"/>
      <c r="C1195" s="19"/>
      <c r="D1195" s="19"/>
    </row>
    <row r="1196" spans="1:4" x14ac:dyDescent="0.25">
      <c r="A1196" s="19"/>
      <c r="B1196" s="29"/>
      <c r="C1196" s="19"/>
      <c r="D1196" s="19"/>
    </row>
    <row r="1197" spans="1:4" x14ac:dyDescent="0.25">
      <c r="A1197" s="19"/>
      <c r="B1197" s="29"/>
      <c r="C1197" s="19"/>
      <c r="D1197" s="19"/>
    </row>
    <row r="1198" spans="1:4" x14ac:dyDescent="0.25">
      <c r="A1198" s="19"/>
      <c r="B1198" s="29"/>
      <c r="C1198" s="19"/>
      <c r="D1198" s="19"/>
    </row>
    <row r="1199" spans="1:4" x14ac:dyDescent="0.25">
      <c r="A1199" s="19"/>
      <c r="B1199" s="29"/>
      <c r="C1199" s="19"/>
      <c r="D1199" s="19"/>
    </row>
    <row r="1200" spans="1:4" x14ac:dyDescent="0.25">
      <c r="A1200" s="19"/>
      <c r="B1200" s="29"/>
      <c r="C1200" s="19"/>
      <c r="D1200" s="19"/>
    </row>
    <row r="1201" spans="1:4" x14ac:dyDescent="0.25">
      <c r="A1201" s="19"/>
      <c r="B1201" s="29"/>
      <c r="C1201" s="19"/>
      <c r="D1201" s="19"/>
    </row>
    <row r="1202" spans="1:4" x14ac:dyDescent="0.25">
      <c r="A1202" s="19"/>
      <c r="B1202" s="29"/>
      <c r="C1202" s="19"/>
      <c r="D1202" s="19"/>
    </row>
    <row r="1203" spans="1:4" x14ac:dyDescent="0.25">
      <c r="A1203" s="19"/>
      <c r="B1203" s="29"/>
      <c r="C1203" s="19"/>
      <c r="D1203" s="19"/>
    </row>
    <row r="1204" spans="1:4" x14ac:dyDescent="0.25">
      <c r="A1204" s="19"/>
      <c r="B1204" s="29"/>
      <c r="C1204" s="19"/>
      <c r="D1204" s="19"/>
    </row>
    <row r="1205" spans="1:4" x14ac:dyDescent="0.25">
      <c r="A1205" s="19"/>
      <c r="B1205" s="29"/>
      <c r="C1205" s="19"/>
      <c r="D1205" s="19"/>
    </row>
    <row r="1206" spans="1:4" x14ac:dyDescent="0.25">
      <c r="A1206" s="21"/>
      <c r="B1206" s="29"/>
      <c r="C1206" s="19"/>
      <c r="D1206" s="19"/>
    </row>
    <row r="1207" spans="1:4" x14ac:dyDescent="0.25">
      <c r="A1207" s="18"/>
      <c r="B1207" s="31"/>
      <c r="C1207" s="18"/>
      <c r="D1207" s="19"/>
    </row>
    <row r="1208" spans="1:4" x14ac:dyDescent="0.25">
      <c r="A1208" s="19"/>
      <c r="B1208" s="29"/>
      <c r="C1208" s="19"/>
      <c r="D1208" s="19"/>
    </row>
    <row r="1209" spans="1:4" x14ac:dyDescent="0.25">
      <c r="A1209" s="19"/>
      <c r="B1209" s="29"/>
      <c r="C1209" s="19"/>
      <c r="D1209" s="19"/>
    </row>
    <row r="1210" spans="1:4" x14ac:dyDescent="0.25">
      <c r="A1210" s="19"/>
      <c r="B1210" s="29"/>
      <c r="C1210" s="19"/>
      <c r="D1210" s="19"/>
    </row>
    <row r="1211" spans="1:4" x14ac:dyDescent="0.25">
      <c r="A1211" s="19"/>
      <c r="B1211" s="29"/>
      <c r="C1211" s="19"/>
      <c r="D1211" s="19"/>
    </row>
    <row r="1212" spans="1:4" x14ac:dyDescent="0.25">
      <c r="A1212" s="19"/>
      <c r="B1212" s="29"/>
      <c r="C1212" s="19"/>
      <c r="D1212" s="19"/>
    </row>
    <row r="1213" spans="1:4" x14ac:dyDescent="0.25">
      <c r="A1213" s="19"/>
      <c r="B1213" s="29"/>
      <c r="C1213" s="19"/>
      <c r="D1213" s="19"/>
    </row>
    <row r="1214" spans="1:4" x14ac:dyDescent="0.25">
      <c r="A1214" s="19"/>
      <c r="B1214" s="29"/>
      <c r="C1214" s="19"/>
      <c r="D1214" s="19"/>
    </row>
    <row r="1215" spans="1:4" x14ac:dyDescent="0.25">
      <c r="A1215" s="19"/>
      <c r="B1215" s="29"/>
      <c r="C1215" s="19"/>
      <c r="D1215" s="19"/>
    </row>
    <row r="1216" spans="1:4" x14ac:dyDescent="0.25">
      <c r="A1216" s="19"/>
      <c r="B1216" s="29"/>
      <c r="C1216" s="19"/>
      <c r="D1216" s="19"/>
    </row>
    <row r="1217" spans="1:4" x14ac:dyDescent="0.25">
      <c r="A1217" s="19"/>
      <c r="B1217" s="29"/>
      <c r="C1217" s="19"/>
      <c r="D1217" s="19"/>
    </row>
    <row r="1218" spans="1:4" x14ac:dyDescent="0.25">
      <c r="A1218" s="19"/>
      <c r="B1218" s="29"/>
      <c r="C1218" s="19"/>
      <c r="D1218" s="19"/>
    </row>
    <row r="1219" spans="1:4" x14ac:dyDescent="0.25">
      <c r="A1219" s="21"/>
      <c r="B1219" s="29"/>
      <c r="C1219" s="19"/>
      <c r="D1219" s="19"/>
    </row>
    <row r="1220" spans="1:4" x14ac:dyDescent="0.25">
      <c r="A1220" s="18"/>
      <c r="B1220" s="31"/>
      <c r="C1220" s="18"/>
      <c r="D1220" s="19"/>
    </row>
    <row r="1221" spans="1:4" x14ac:dyDescent="0.25">
      <c r="A1221" s="19"/>
      <c r="B1221" s="29"/>
      <c r="C1221" s="19"/>
      <c r="D1221" s="19"/>
    </row>
    <row r="1222" spans="1:4" x14ac:dyDescent="0.25">
      <c r="A1222" s="19"/>
      <c r="B1222" s="29"/>
      <c r="C1222" s="19"/>
      <c r="D1222" s="19"/>
    </row>
    <row r="1223" spans="1:4" x14ac:dyDescent="0.25">
      <c r="A1223" s="19"/>
      <c r="B1223" s="29"/>
      <c r="C1223" s="19"/>
      <c r="D1223" s="19"/>
    </row>
    <row r="1224" spans="1:4" x14ac:dyDescent="0.25">
      <c r="A1224" s="19"/>
      <c r="B1224" s="29"/>
      <c r="C1224" s="19"/>
      <c r="D1224" s="19"/>
    </row>
    <row r="1225" spans="1:4" x14ac:dyDescent="0.25">
      <c r="A1225" s="19"/>
      <c r="B1225" s="29"/>
      <c r="C1225" s="19"/>
      <c r="D1225" s="19"/>
    </row>
    <row r="1226" spans="1:4" x14ac:dyDescent="0.25">
      <c r="A1226" s="19"/>
      <c r="B1226" s="29"/>
      <c r="C1226" s="19"/>
      <c r="D1226" s="19"/>
    </row>
    <row r="1227" spans="1:4" x14ac:dyDescent="0.25">
      <c r="A1227" s="19"/>
      <c r="B1227" s="29"/>
      <c r="C1227" s="19"/>
      <c r="D1227" s="19"/>
    </row>
    <row r="1228" spans="1:4" x14ac:dyDescent="0.25">
      <c r="A1228" s="19"/>
      <c r="B1228" s="29"/>
      <c r="C1228" s="19"/>
      <c r="D1228" s="19"/>
    </row>
    <row r="1229" spans="1:4" x14ac:dyDescent="0.25">
      <c r="A1229" s="19"/>
      <c r="B1229" s="29"/>
      <c r="C1229" s="19"/>
      <c r="D1229" s="19"/>
    </row>
    <row r="1230" spans="1:4" x14ac:dyDescent="0.25">
      <c r="A1230" s="19"/>
      <c r="B1230" s="29"/>
      <c r="C1230" s="19"/>
      <c r="D1230" s="19"/>
    </row>
    <row r="1231" spans="1:4" x14ac:dyDescent="0.25">
      <c r="A1231" s="19"/>
      <c r="B1231" s="29"/>
      <c r="C1231" s="19"/>
      <c r="D1231" s="19"/>
    </row>
    <row r="1232" spans="1:4" x14ac:dyDescent="0.25">
      <c r="A1232" s="21"/>
      <c r="B1232" s="29"/>
      <c r="C1232" s="19"/>
      <c r="D1232" s="19"/>
    </row>
    <row r="1233" spans="1:4" x14ac:dyDescent="0.25">
      <c r="A1233" s="18"/>
      <c r="B1233" s="31"/>
      <c r="C1233" s="18"/>
      <c r="D1233" s="19"/>
    </row>
    <row r="1234" spans="1:4" x14ac:dyDescent="0.25">
      <c r="A1234" s="19"/>
      <c r="B1234" s="29"/>
      <c r="C1234" s="19"/>
      <c r="D1234" s="19"/>
    </row>
    <row r="1235" spans="1:4" x14ac:dyDescent="0.25">
      <c r="A1235" s="19"/>
      <c r="B1235" s="29"/>
      <c r="C1235" s="19"/>
      <c r="D1235" s="19"/>
    </row>
    <row r="1236" spans="1:4" x14ac:dyDescent="0.25">
      <c r="A1236" s="19"/>
      <c r="B1236" s="29"/>
      <c r="C1236" s="19"/>
      <c r="D1236" s="19"/>
    </row>
    <row r="1237" spans="1:4" x14ac:dyDescent="0.25">
      <c r="A1237" s="19"/>
      <c r="B1237" s="29"/>
      <c r="C1237" s="19"/>
      <c r="D1237" s="19"/>
    </row>
    <row r="1238" spans="1:4" x14ac:dyDescent="0.25">
      <c r="A1238" s="19"/>
      <c r="B1238" s="29"/>
      <c r="C1238" s="19"/>
      <c r="D1238" s="19"/>
    </row>
    <row r="1239" spans="1:4" x14ac:dyDescent="0.25">
      <c r="A1239" s="19"/>
      <c r="B1239" s="29"/>
      <c r="C1239" s="19"/>
      <c r="D1239" s="19"/>
    </row>
    <row r="1240" spans="1:4" x14ac:dyDescent="0.25">
      <c r="A1240" s="19"/>
      <c r="B1240" s="29"/>
      <c r="C1240" s="19"/>
      <c r="D1240" s="19"/>
    </row>
    <row r="1241" spans="1:4" x14ac:dyDescent="0.25">
      <c r="A1241" s="19"/>
      <c r="B1241" s="29"/>
      <c r="C1241" s="19"/>
      <c r="D1241" s="19"/>
    </row>
    <row r="1242" spans="1:4" x14ac:dyDescent="0.25">
      <c r="A1242" s="19"/>
      <c r="B1242" s="29"/>
      <c r="C1242" s="19"/>
      <c r="D1242" s="19"/>
    </row>
    <row r="1243" spans="1:4" x14ac:dyDescent="0.25">
      <c r="A1243" s="19"/>
      <c r="B1243" s="29"/>
      <c r="C1243" s="19"/>
      <c r="D1243" s="19"/>
    </row>
    <row r="1244" spans="1:4" x14ac:dyDescent="0.25">
      <c r="A1244" s="19"/>
      <c r="B1244" s="29"/>
      <c r="C1244" s="19"/>
      <c r="D1244" s="19"/>
    </row>
    <row r="1245" spans="1:4" x14ac:dyDescent="0.25">
      <c r="A1245" s="21"/>
      <c r="B1245" s="29"/>
      <c r="C1245" s="19"/>
      <c r="D1245" s="19"/>
    </row>
    <row r="1246" spans="1:4" x14ac:dyDescent="0.25">
      <c r="A1246" s="18"/>
      <c r="B1246" s="31"/>
      <c r="C1246" s="18"/>
      <c r="D1246" s="19"/>
    </row>
    <row r="1247" spans="1:4" x14ac:dyDescent="0.25">
      <c r="A1247" s="19"/>
      <c r="B1247" s="29"/>
      <c r="C1247" s="19"/>
      <c r="D1247" s="19"/>
    </row>
    <row r="1248" spans="1:4" x14ac:dyDescent="0.25">
      <c r="A1248" s="19"/>
      <c r="B1248" s="29"/>
      <c r="C1248" s="19"/>
      <c r="D1248" s="19"/>
    </row>
    <row r="1249" spans="1:4" x14ac:dyDescent="0.25">
      <c r="A1249" s="19"/>
      <c r="B1249" s="29"/>
      <c r="C1249" s="19"/>
      <c r="D1249" s="19"/>
    </row>
    <row r="1250" spans="1:4" x14ac:dyDescent="0.25">
      <c r="A1250" s="19"/>
      <c r="B1250" s="29"/>
      <c r="C1250" s="19"/>
      <c r="D1250" s="19"/>
    </row>
    <row r="1251" spans="1:4" x14ac:dyDescent="0.25">
      <c r="A1251" s="19"/>
      <c r="B1251" s="29"/>
      <c r="C1251" s="19"/>
      <c r="D1251" s="19"/>
    </row>
    <row r="1252" spans="1:4" x14ac:dyDescent="0.25">
      <c r="A1252" s="19"/>
      <c r="B1252" s="29"/>
      <c r="C1252" s="19"/>
      <c r="D1252" s="19"/>
    </row>
    <row r="1253" spans="1:4" x14ac:dyDescent="0.25">
      <c r="A1253" s="19"/>
      <c r="B1253" s="29"/>
      <c r="C1253" s="19"/>
      <c r="D1253" s="19"/>
    </row>
    <row r="1254" spans="1:4" x14ac:dyDescent="0.25">
      <c r="A1254" s="19"/>
      <c r="B1254" s="29"/>
      <c r="C1254" s="19"/>
      <c r="D1254" s="19"/>
    </row>
    <row r="1255" spans="1:4" x14ac:dyDescent="0.25">
      <c r="A1255" s="19"/>
      <c r="B1255" s="29"/>
      <c r="C1255" s="19"/>
      <c r="D1255" s="19"/>
    </row>
    <row r="1256" spans="1:4" x14ac:dyDescent="0.25">
      <c r="A1256" s="19"/>
      <c r="B1256" s="29"/>
      <c r="C1256" s="19"/>
      <c r="D1256" s="19"/>
    </row>
    <row r="1257" spans="1:4" x14ac:dyDescent="0.25">
      <c r="A1257" s="19"/>
      <c r="B1257" s="29"/>
      <c r="C1257" s="19"/>
      <c r="D1257" s="19"/>
    </row>
    <row r="1258" spans="1:4" x14ac:dyDescent="0.25">
      <c r="A1258" s="21"/>
      <c r="B1258" s="29"/>
      <c r="C1258" s="19"/>
      <c r="D1258" s="19"/>
    </row>
    <row r="1259" spans="1:4" x14ac:dyDescent="0.25">
      <c r="A1259" s="18"/>
      <c r="B1259" s="31"/>
      <c r="C1259" s="18"/>
      <c r="D1259" s="19"/>
    </row>
    <row r="1260" spans="1:4" x14ac:dyDescent="0.25">
      <c r="A1260" s="19"/>
      <c r="B1260" s="29"/>
      <c r="C1260" s="19"/>
      <c r="D1260" s="19"/>
    </row>
    <row r="1261" spans="1:4" x14ac:dyDescent="0.25">
      <c r="A1261" s="19"/>
      <c r="B1261" s="29"/>
      <c r="C1261" s="19"/>
      <c r="D1261" s="19"/>
    </row>
    <row r="1262" spans="1:4" x14ac:dyDescent="0.25">
      <c r="A1262" s="19"/>
      <c r="B1262" s="29"/>
      <c r="C1262" s="19"/>
      <c r="D1262" s="19"/>
    </row>
    <row r="1263" spans="1:4" x14ac:dyDescent="0.25">
      <c r="A1263" s="19"/>
      <c r="B1263" s="29"/>
      <c r="C1263" s="19"/>
      <c r="D1263" s="19"/>
    </row>
    <row r="1264" spans="1:4" x14ac:dyDescent="0.25">
      <c r="A1264" s="19"/>
      <c r="B1264" s="29"/>
      <c r="C1264" s="19"/>
      <c r="D1264" s="19"/>
    </row>
    <row r="1265" spans="1:4" x14ac:dyDescent="0.25">
      <c r="A1265" s="19"/>
      <c r="B1265" s="29"/>
      <c r="C1265" s="19"/>
      <c r="D1265" s="19"/>
    </row>
    <row r="1266" spans="1:4" x14ac:dyDescent="0.25">
      <c r="A1266" s="19"/>
      <c r="B1266" s="29"/>
      <c r="C1266" s="19"/>
      <c r="D1266" s="19"/>
    </row>
    <row r="1267" spans="1:4" x14ac:dyDescent="0.25">
      <c r="A1267" s="19"/>
      <c r="B1267" s="29"/>
      <c r="C1267" s="19"/>
      <c r="D1267" s="19"/>
    </row>
    <row r="1268" spans="1:4" x14ac:dyDescent="0.25">
      <c r="A1268" s="19"/>
      <c r="B1268" s="29"/>
      <c r="C1268" s="19"/>
      <c r="D1268" s="19"/>
    </row>
    <row r="1269" spans="1:4" x14ac:dyDescent="0.25">
      <c r="A1269" s="19"/>
      <c r="B1269" s="29"/>
      <c r="C1269" s="19"/>
      <c r="D1269" s="19"/>
    </row>
    <row r="1270" spans="1:4" x14ac:dyDescent="0.25">
      <c r="A1270" s="19"/>
      <c r="B1270" s="29"/>
      <c r="C1270" s="19"/>
      <c r="D1270" s="19"/>
    </row>
    <row r="1271" spans="1:4" x14ac:dyDescent="0.25">
      <c r="A1271" s="19"/>
      <c r="B1271" s="29"/>
      <c r="C1271" s="19"/>
      <c r="D1271" s="19"/>
    </row>
    <row r="1272" spans="1:4" x14ac:dyDescent="0.25">
      <c r="A1272" s="21"/>
      <c r="B1272" s="29"/>
      <c r="C1272" s="19"/>
      <c r="D1272" s="19"/>
    </row>
    <row r="1273" spans="1:4" x14ac:dyDescent="0.25">
      <c r="A1273" s="18"/>
      <c r="B1273" s="31"/>
      <c r="C1273" s="18"/>
      <c r="D1273" s="19"/>
    </row>
    <row r="1274" spans="1:4" x14ac:dyDescent="0.25">
      <c r="A1274" s="19"/>
      <c r="B1274" s="29"/>
      <c r="C1274" s="19"/>
      <c r="D1274" s="19"/>
    </row>
    <row r="1275" spans="1:4" x14ac:dyDescent="0.25">
      <c r="A1275" s="19"/>
      <c r="B1275" s="29"/>
      <c r="C1275" s="19"/>
      <c r="D1275" s="19"/>
    </row>
    <row r="1276" spans="1:4" x14ac:dyDescent="0.25">
      <c r="A1276" s="19"/>
      <c r="B1276" s="29"/>
      <c r="C1276" s="19"/>
      <c r="D1276" s="19"/>
    </row>
    <row r="1277" spans="1:4" x14ac:dyDescent="0.25">
      <c r="A1277" s="19"/>
      <c r="B1277" s="29"/>
      <c r="C1277" s="19"/>
      <c r="D1277" s="19"/>
    </row>
    <row r="1278" spans="1:4" x14ac:dyDescent="0.25">
      <c r="A1278" s="19"/>
      <c r="B1278" s="29"/>
      <c r="C1278" s="19"/>
      <c r="D1278" s="19"/>
    </row>
    <row r="1279" spans="1:4" x14ac:dyDescent="0.25">
      <c r="A1279" s="19"/>
      <c r="B1279" s="29"/>
      <c r="C1279" s="19"/>
      <c r="D1279" s="19"/>
    </row>
    <row r="1280" spans="1:4" x14ac:dyDescent="0.25">
      <c r="A1280" s="19"/>
      <c r="B1280" s="29"/>
      <c r="C1280" s="19"/>
      <c r="D1280" s="19"/>
    </row>
    <row r="1281" spans="1:4" x14ac:dyDescent="0.25">
      <c r="A1281" s="19"/>
      <c r="B1281" s="29"/>
      <c r="C1281" s="19"/>
      <c r="D1281" s="19"/>
    </row>
    <row r="1282" spans="1:4" x14ac:dyDescent="0.25">
      <c r="A1282" s="19"/>
      <c r="B1282" s="29"/>
      <c r="C1282" s="19"/>
      <c r="D1282" s="19"/>
    </row>
    <row r="1283" spans="1:4" x14ac:dyDescent="0.25">
      <c r="A1283" s="19"/>
      <c r="B1283" s="29"/>
      <c r="C1283" s="19"/>
      <c r="D1283" s="19"/>
    </row>
    <row r="1284" spans="1:4" x14ac:dyDescent="0.25">
      <c r="A1284" s="19"/>
      <c r="B1284" s="29"/>
      <c r="C1284" s="19"/>
      <c r="D1284" s="19"/>
    </row>
    <row r="1285" spans="1:4" x14ac:dyDescent="0.25">
      <c r="A1285" s="19"/>
      <c r="B1285" s="29"/>
      <c r="C1285" s="19"/>
      <c r="D1285" s="19"/>
    </row>
    <row r="1286" spans="1:4" x14ac:dyDescent="0.25">
      <c r="A1286" s="21"/>
      <c r="B1286" s="29"/>
      <c r="C1286" s="19"/>
      <c r="D1286" s="19"/>
    </row>
    <row r="1287" spans="1:4" x14ac:dyDescent="0.25">
      <c r="A1287" s="18"/>
      <c r="B1287" s="31"/>
      <c r="C1287" s="18"/>
      <c r="D1287" s="19"/>
    </row>
    <row r="1288" spans="1:4" x14ac:dyDescent="0.25">
      <c r="A1288" s="19"/>
      <c r="B1288" s="29"/>
      <c r="C1288" s="19"/>
      <c r="D1288" s="19"/>
    </row>
    <row r="1289" spans="1:4" x14ac:dyDescent="0.25">
      <c r="A1289" s="19"/>
      <c r="B1289" s="29"/>
      <c r="C1289" s="19"/>
      <c r="D1289" s="19"/>
    </row>
    <row r="1290" spans="1:4" x14ac:dyDescent="0.25">
      <c r="A1290" s="19"/>
      <c r="B1290" s="29"/>
      <c r="C1290" s="19"/>
      <c r="D1290" s="19"/>
    </row>
    <row r="1291" spans="1:4" x14ac:dyDescent="0.25">
      <c r="A1291" s="19"/>
      <c r="B1291" s="29"/>
      <c r="C1291" s="19"/>
      <c r="D1291" s="19"/>
    </row>
    <row r="1292" spans="1:4" x14ac:dyDescent="0.25">
      <c r="A1292" s="19"/>
      <c r="B1292" s="29"/>
      <c r="C1292" s="19"/>
      <c r="D1292" s="19"/>
    </row>
    <row r="1293" spans="1:4" x14ac:dyDescent="0.25">
      <c r="A1293" s="19"/>
      <c r="B1293" s="29"/>
      <c r="C1293" s="19"/>
      <c r="D1293" s="19"/>
    </row>
    <row r="1294" spans="1:4" x14ac:dyDescent="0.25">
      <c r="A1294" s="19"/>
      <c r="B1294" s="29"/>
      <c r="C1294" s="19"/>
      <c r="D1294" s="19"/>
    </row>
    <row r="1295" spans="1:4" x14ac:dyDescent="0.25">
      <c r="A1295" s="19"/>
      <c r="B1295" s="29"/>
      <c r="C1295" s="19"/>
      <c r="D1295" s="19"/>
    </row>
    <row r="1296" spans="1:4" x14ac:dyDescent="0.25">
      <c r="A1296" s="19"/>
      <c r="B1296" s="29"/>
      <c r="C1296" s="19"/>
      <c r="D1296" s="19"/>
    </row>
    <row r="1297" spans="1:4" x14ac:dyDescent="0.25">
      <c r="A1297" s="19"/>
      <c r="B1297" s="29"/>
      <c r="C1297" s="19"/>
      <c r="D1297" s="19"/>
    </row>
    <row r="1298" spans="1:4" x14ac:dyDescent="0.25">
      <c r="A1298" s="19"/>
      <c r="B1298" s="29"/>
      <c r="C1298" s="19"/>
      <c r="D1298" s="19"/>
    </row>
    <row r="1299" spans="1:4" x14ac:dyDescent="0.25">
      <c r="A1299" s="21"/>
      <c r="B1299" s="29"/>
      <c r="C1299" s="19"/>
      <c r="D1299" s="19"/>
    </row>
    <row r="1300" spans="1:4" x14ac:dyDescent="0.25">
      <c r="A1300" s="18"/>
      <c r="B1300" s="31"/>
      <c r="C1300" s="18"/>
      <c r="D1300" s="19"/>
    </row>
    <row r="1301" spans="1:4" x14ac:dyDescent="0.25">
      <c r="A1301" s="19"/>
      <c r="B1301" s="29"/>
      <c r="C1301" s="19"/>
      <c r="D1301" s="19"/>
    </row>
    <row r="1302" spans="1:4" x14ac:dyDescent="0.25">
      <c r="A1302" s="19"/>
      <c r="B1302" s="29"/>
      <c r="C1302" s="19"/>
      <c r="D1302" s="19"/>
    </row>
    <row r="1303" spans="1:4" x14ac:dyDescent="0.25">
      <c r="A1303" s="19"/>
      <c r="B1303" s="29"/>
      <c r="C1303" s="19"/>
      <c r="D1303" s="19"/>
    </row>
    <row r="1304" spans="1:4" x14ac:dyDescent="0.25">
      <c r="A1304" s="19"/>
      <c r="B1304" s="29"/>
      <c r="C1304" s="19"/>
      <c r="D1304" s="19"/>
    </row>
    <row r="1305" spans="1:4" x14ac:dyDescent="0.25">
      <c r="A1305" s="19"/>
      <c r="B1305" s="29"/>
      <c r="C1305" s="19"/>
      <c r="D1305" s="19"/>
    </row>
    <row r="1306" spans="1:4" x14ac:dyDescent="0.25">
      <c r="A1306" s="19"/>
      <c r="B1306" s="29"/>
      <c r="C1306" s="19"/>
      <c r="D1306" s="19"/>
    </row>
    <row r="1307" spans="1:4" x14ac:dyDescent="0.25">
      <c r="A1307" s="19"/>
      <c r="B1307" s="29"/>
      <c r="C1307" s="19"/>
      <c r="D1307" s="19"/>
    </row>
    <row r="1308" spans="1:4" x14ac:dyDescent="0.25">
      <c r="A1308" s="19"/>
      <c r="B1308" s="29"/>
      <c r="C1308" s="19"/>
      <c r="D1308" s="19"/>
    </row>
    <row r="1309" spans="1:4" x14ac:dyDescent="0.25">
      <c r="A1309" s="19"/>
      <c r="B1309" s="29"/>
      <c r="C1309" s="19"/>
      <c r="D1309" s="19"/>
    </row>
    <row r="1310" spans="1:4" x14ac:dyDescent="0.25">
      <c r="A1310" s="19"/>
      <c r="B1310" s="29"/>
      <c r="C1310" s="19"/>
      <c r="D1310" s="19"/>
    </row>
    <row r="1311" spans="1:4" x14ac:dyDescent="0.25">
      <c r="A1311" s="19"/>
      <c r="B1311" s="29"/>
      <c r="C1311" s="19"/>
      <c r="D1311" s="19"/>
    </row>
    <row r="1312" spans="1:4" x14ac:dyDescent="0.25">
      <c r="A1312" s="19"/>
      <c r="B1312" s="29"/>
      <c r="C1312" s="19"/>
      <c r="D1312" s="19"/>
    </row>
    <row r="1313" spans="1:4" x14ac:dyDescent="0.25">
      <c r="A1313" s="21"/>
      <c r="B1313" s="29"/>
      <c r="C1313" s="19"/>
      <c r="D1313" s="19"/>
    </row>
    <row r="1314" spans="1:4" x14ac:dyDescent="0.25">
      <c r="A1314" s="18"/>
      <c r="B1314" s="31"/>
      <c r="C1314" s="18"/>
      <c r="D1314" s="19"/>
    </row>
    <row r="1315" spans="1:4" x14ac:dyDescent="0.25">
      <c r="A1315" s="19"/>
      <c r="B1315" s="29"/>
      <c r="C1315" s="19"/>
      <c r="D1315" s="19"/>
    </row>
    <row r="1316" spans="1:4" x14ac:dyDescent="0.25">
      <c r="A1316" s="19"/>
      <c r="B1316" s="29"/>
      <c r="C1316" s="19"/>
      <c r="D1316" s="19"/>
    </row>
    <row r="1317" spans="1:4" x14ac:dyDescent="0.25">
      <c r="A1317" s="19"/>
      <c r="B1317" s="29"/>
      <c r="C1317" s="19"/>
      <c r="D1317" s="19"/>
    </row>
    <row r="1318" spans="1:4" x14ac:dyDescent="0.25">
      <c r="A1318" s="19"/>
      <c r="B1318" s="29"/>
      <c r="C1318" s="19"/>
      <c r="D1318" s="19"/>
    </row>
    <row r="1319" spans="1:4" x14ac:dyDescent="0.25">
      <c r="A1319" s="19"/>
      <c r="B1319" s="29"/>
      <c r="C1319" s="19"/>
      <c r="D1319" s="19"/>
    </row>
    <row r="1320" spans="1:4" x14ac:dyDescent="0.25">
      <c r="A1320" s="19"/>
      <c r="B1320" s="29"/>
      <c r="C1320" s="19"/>
      <c r="D1320" s="19"/>
    </row>
    <row r="1321" spans="1:4" x14ac:dyDescent="0.25">
      <c r="A1321" s="19"/>
      <c r="B1321" s="29"/>
      <c r="C1321" s="19"/>
      <c r="D1321" s="19"/>
    </row>
    <row r="1322" spans="1:4" x14ac:dyDescent="0.25">
      <c r="A1322" s="19"/>
      <c r="B1322" s="29"/>
      <c r="C1322" s="19"/>
      <c r="D1322" s="19"/>
    </row>
    <row r="1323" spans="1:4" x14ac:dyDescent="0.25">
      <c r="A1323" s="19"/>
      <c r="B1323" s="29"/>
      <c r="C1323" s="19"/>
      <c r="D1323" s="19"/>
    </row>
    <row r="1324" spans="1:4" x14ac:dyDescent="0.25">
      <c r="A1324" s="19"/>
      <c r="B1324" s="29"/>
      <c r="C1324" s="19"/>
      <c r="D1324" s="19"/>
    </row>
    <row r="1325" spans="1:4" x14ac:dyDescent="0.25">
      <c r="A1325" s="19"/>
      <c r="B1325" s="29"/>
      <c r="C1325" s="19"/>
      <c r="D1325" s="19"/>
    </row>
    <row r="1326" spans="1:4" x14ac:dyDescent="0.25">
      <c r="A1326" s="19"/>
      <c r="B1326" s="29"/>
      <c r="C1326" s="19"/>
      <c r="D1326" s="19"/>
    </row>
    <row r="1327" spans="1:4" x14ac:dyDescent="0.25">
      <c r="A1327" s="21"/>
      <c r="B1327" s="29"/>
      <c r="C1327" s="19"/>
      <c r="D1327" s="19"/>
    </row>
    <row r="1328" spans="1:4" x14ac:dyDescent="0.25">
      <c r="A1328" s="18"/>
      <c r="B1328" s="31"/>
      <c r="C1328" s="18"/>
      <c r="D1328" s="19"/>
    </row>
    <row r="1329" spans="1:4" x14ac:dyDescent="0.25">
      <c r="A1329" s="19"/>
      <c r="B1329" s="29"/>
      <c r="C1329" s="19"/>
      <c r="D1329" s="19"/>
    </row>
    <row r="1330" spans="1:4" x14ac:dyDescent="0.25">
      <c r="A1330" s="19"/>
      <c r="B1330" s="29"/>
      <c r="C1330" s="19"/>
      <c r="D1330" s="19"/>
    </row>
    <row r="1331" spans="1:4" x14ac:dyDescent="0.25">
      <c r="A1331" s="19"/>
      <c r="B1331" s="29"/>
      <c r="C1331" s="19"/>
      <c r="D1331" s="19"/>
    </row>
    <row r="1332" spans="1:4" x14ac:dyDescent="0.25">
      <c r="A1332" s="19"/>
      <c r="B1332" s="29"/>
      <c r="C1332" s="19"/>
      <c r="D1332" s="19"/>
    </row>
    <row r="1333" spans="1:4" x14ac:dyDescent="0.25">
      <c r="A1333" s="19"/>
      <c r="B1333" s="29"/>
      <c r="C1333" s="19"/>
      <c r="D1333" s="19"/>
    </row>
    <row r="1334" spans="1:4" x14ac:dyDescent="0.25">
      <c r="A1334" s="19"/>
      <c r="B1334" s="29"/>
      <c r="C1334" s="19"/>
      <c r="D1334" s="19"/>
    </row>
    <row r="1335" spans="1:4" x14ac:dyDescent="0.25">
      <c r="A1335" s="19"/>
      <c r="B1335" s="29"/>
      <c r="C1335" s="19"/>
      <c r="D1335" s="19"/>
    </row>
    <row r="1336" spans="1:4" x14ac:dyDescent="0.25">
      <c r="A1336" s="19"/>
      <c r="B1336" s="29"/>
      <c r="C1336" s="19"/>
      <c r="D1336" s="19"/>
    </row>
    <row r="1337" spans="1:4" x14ac:dyDescent="0.25">
      <c r="A1337" s="19"/>
      <c r="B1337" s="29"/>
      <c r="C1337" s="19"/>
      <c r="D1337" s="19"/>
    </row>
    <row r="1338" spans="1:4" x14ac:dyDescent="0.25">
      <c r="A1338" s="19"/>
      <c r="B1338" s="29"/>
      <c r="C1338" s="19"/>
      <c r="D1338" s="19"/>
    </row>
    <row r="1339" spans="1:4" x14ac:dyDescent="0.25">
      <c r="A1339" s="19"/>
      <c r="B1339" s="29"/>
      <c r="C1339" s="19"/>
      <c r="D1339" s="19"/>
    </row>
    <row r="1340" spans="1:4" x14ac:dyDescent="0.25">
      <c r="A1340" s="19"/>
      <c r="B1340" s="29"/>
      <c r="C1340" s="19"/>
      <c r="D1340" s="19"/>
    </row>
    <row r="1341" spans="1:4" x14ac:dyDescent="0.25">
      <c r="A1341" s="21"/>
      <c r="B1341" s="29"/>
      <c r="C1341" s="19"/>
      <c r="D1341" s="19"/>
    </row>
    <row r="1342" spans="1:4" x14ac:dyDescent="0.25">
      <c r="A1342" s="18"/>
      <c r="B1342" s="31"/>
      <c r="C1342" s="18"/>
      <c r="D1342" s="19"/>
    </row>
    <row r="1343" spans="1:4" x14ac:dyDescent="0.25">
      <c r="A1343" s="19"/>
      <c r="B1343" s="29"/>
      <c r="C1343" s="19"/>
      <c r="D1343" s="19"/>
    </row>
    <row r="1344" spans="1:4" x14ac:dyDescent="0.25">
      <c r="A1344" s="19"/>
      <c r="B1344" s="29"/>
      <c r="C1344" s="19"/>
      <c r="D1344" s="19"/>
    </row>
    <row r="1345" spans="1:4" x14ac:dyDescent="0.25">
      <c r="A1345" s="19"/>
      <c r="B1345" s="29"/>
      <c r="C1345" s="19"/>
      <c r="D1345" s="19"/>
    </row>
    <row r="1346" spans="1:4" x14ac:dyDescent="0.25">
      <c r="A1346" s="19"/>
      <c r="B1346" s="29"/>
      <c r="C1346" s="19"/>
      <c r="D1346" s="19"/>
    </row>
    <row r="1347" spans="1:4" x14ac:dyDescent="0.25">
      <c r="A1347" s="19"/>
      <c r="B1347" s="29"/>
      <c r="C1347" s="19"/>
      <c r="D1347" s="19"/>
    </row>
    <row r="1348" spans="1:4" x14ac:dyDescent="0.25">
      <c r="A1348" s="19"/>
      <c r="B1348" s="29"/>
      <c r="C1348" s="19"/>
      <c r="D1348" s="19"/>
    </row>
    <row r="1349" spans="1:4" x14ac:dyDescent="0.25">
      <c r="A1349" s="19"/>
      <c r="B1349" s="29"/>
      <c r="C1349" s="19"/>
      <c r="D1349" s="19"/>
    </row>
    <row r="1350" spans="1:4" x14ac:dyDescent="0.25">
      <c r="A1350" s="19"/>
      <c r="B1350" s="29"/>
      <c r="C1350" s="19"/>
      <c r="D1350" s="19"/>
    </row>
    <row r="1351" spans="1:4" x14ac:dyDescent="0.25">
      <c r="A1351" s="19"/>
      <c r="B1351" s="29"/>
      <c r="C1351" s="19"/>
      <c r="D1351" s="19"/>
    </row>
    <row r="1352" spans="1:4" x14ac:dyDescent="0.25">
      <c r="A1352" s="19"/>
      <c r="B1352" s="29"/>
      <c r="C1352" s="19"/>
      <c r="D1352" s="19"/>
    </row>
    <row r="1353" spans="1:4" x14ac:dyDescent="0.25">
      <c r="A1353" s="19"/>
      <c r="B1353" s="29"/>
      <c r="C1353" s="19"/>
      <c r="D1353" s="19"/>
    </row>
    <row r="1354" spans="1:4" x14ac:dyDescent="0.25">
      <c r="A1354" s="19"/>
      <c r="B1354" s="29"/>
      <c r="C1354" s="19"/>
      <c r="D1354" s="19"/>
    </row>
    <row r="1355" spans="1:4" x14ac:dyDescent="0.25">
      <c r="A1355" s="21"/>
      <c r="B1355" s="29"/>
      <c r="C1355" s="19"/>
      <c r="D1355" s="19"/>
    </row>
    <row r="1356" spans="1:4" x14ac:dyDescent="0.25">
      <c r="A1356" s="18"/>
      <c r="B1356" s="31"/>
      <c r="C1356" s="18"/>
      <c r="D1356" s="19"/>
    </row>
    <row r="1357" spans="1:4" x14ac:dyDescent="0.25">
      <c r="A1357" s="19"/>
      <c r="B1357" s="29"/>
      <c r="C1357" s="19"/>
      <c r="D1357" s="19"/>
    </row>
    <row r="1358" spans="1:4" x14ac:dyDescent="0.25">
      <c r="A1358" s="19"/>
      <c r="B1358" s="29"/>
      <c r="C1358" s="19"/>
      <c r="D1358" s="19"/>
    </row>
    <row r="1359" spans="1:4" x14ac:dyDescent="0.25">
      <c r="A1359" s="19"/>
      <c r="B1359" s="29"/>
      <c r="C1359" s="19"/>
      <c r="D1359" s="19"/>
    </row>
    <row r="1360" spans="1:4" x14ac:dyDescent="0.25">
      <c r="A1360" s="19"/>
      <c r="B1360" s="29"/>
      <c r="C1360" s="19"/>
      <c r="D1360" s="19"/>
    </row>
    <row r="1361" spans="1:4" x14ac:dyDescent="0.25">
      <c r="A1361" s="19"/>
      <c r="B1361" s="29"/>
      <c r="C1361" s="19"/>
      <c r="D1361" s="19"/>
    </row>
    <row r="1362" spans="1:4" x14ac:dyDescent="0.25">
      <c r="A1362" s="19"/>
      <c r="B1362" s="29"/>
      <c r="C1362" s="19"/>
      <c r="D1362" s="19"/>
    </row>
    <row r="1363" spans="1:4" x14ac:dyDescent="0.25">
      <c r="A1363" s="19"/>
      <c r="B1363" s="29"/>
      <c r="C1363" s="19"/>
      <c r="D1363" s="19"/>
    </row>
    <row r="1364" spans="1:4" x14ac:dyDescent="0.25">
      <c r="A1364" s="19"/>
      <c r="B1364" s="29"/>
      <c r="C1364" s="19"/>
      <c r="D1364" s="19"/>
    </row>
    <row r="1365" spans="1:4" x14ac:dyDescent="0.25">
      <c r="A1365" s="19"/>
      <c r="B1365" s="29"/>
      <c r="C1365" s="19"/>
      <c r="D1365" s="19"/>
    </row>
    <row r="1366" spans="1:4" x14ac:dyDescent="0.25">
      <c r="A1366" s="19"/>
      <c r="B1366" s="29"/>
      <c r="C1366" s="19"/>
      <c r="D1366" s="19"/>
    </row>
    <row r="1367" spans="1:4" x14ac:dyDescent="0.25">
      <c r="A1367" s="19"/>
      <c r="B1367" s="29"/>
      <c r="C1367" s="19"/>
      <c r="D1367" s="19"/>
    </row>
    <row r="1368" spans="1:4" x14ac:dyDescent="0.25">
      <c r="A1368" s="19"/>
      <c r="B1368" s="29"/>
      <c r="C1368" s="19"/>
      <c r="D1368" s="19"/>
    </row>
    <row r="1369" spans="1:4" x14ac:dyDescent="0.25">
      <c r="A1369" s="21"/>
      <c r="B1369" s="29"/>
      <c r="C1369" s="19"/>
      <c r="D1369" s="19"/>
    </row>
    <row r="1370" spans="1:4" x14ac:dyDescent="0.25">
      <c r="A1370" s="18"/>
      <c r="B1370" s="31"/>
      <c r="C1370" s="18"/>
      <c r="D1370" s="19"/>
    </row>
    <row r="1371" spans="1:4" x14ac:dyDescent="0.25">
      <c r="A1371" s="19"/>
      <c r="B1371" s="29"/>
      <c r="C1371" s="19"/>
      <c r="D1371" s="19"/>
    </row>
    <row r="1372" spans="1:4" x14ac:dyDescent="0.25">
      <c r="A1372" s="19"/>
      <c r="B1372" s="29"/>
      <c r="C1372" s="19"/>
      <c r="D1372" s="19"/>
    </row>
    <row r="1373" spans="1:4" x14ac:dyDescent="0.25">
      <c r="A1373" s="19"/>
      <c r="B1373" s="29"/>
      <c r="C1373" s="19"/>
      <c r="D1373" s="19"/>
    </row>
    <row r="1374" spans="1:4" x14ac:dyDescent="0.25">
      <c r="A1374" s="19"/>
      <c r="B1374" s="29"/>
      <c r="C1374" s="19"/>
      <c r="D1374" s="19"/>
    </row>
    <row r="1375" spans="1:4" x14ac:dyDescent="0.25">
      <c r="A1375" s="19"/>
      <c r="B1375" s="29"/>
      <c r="C1375" s="19"/>
      <c r="D1375" s="19"/>
    </row>
    <row r="1376" spans="1:4" x14ac:dyDescent="0.25">
      <c r="A1376" s="19"/>
      <c r="B1376" s="29"/>
      <c r="C1376" s="19"/>
      <c r="D1376" s="19"/>
    </row>
    <row r="1377" spans="1:4" x14ac:dyDescent="0.25">
      <c r="A1377" s="19"/>
      <c r="B1377" s="29"/>
      <c r="C1377" s="19"/>
      <c r="D1377" s="19"/>
    </row>
    <row r="1378" spans="1:4" x14ac:dyDescent="0.25">
      <c r="A1378" s="19"/>
      <c r="B1378" s="29"/>
      <c r="C1378" s="19"/>
      <c r="D1378" s="19"/>
    </row>
    <row r="1379" spans="1:4" x14ac:dyDescent="0.25">
      <c r="A1379" s="19"/>
      <c r="B1379" s="29"/>
      <c r="C1379" s="19"/>
      <c r="D1379" s="19"/>
    </row>
    <row r="1380" spans="1:4" x14ac:dyDescent="0.25">
      <c r="A1380" s="19"/>
      <c r="B1380" s="29"/>
      <c r="C1380" s="19"/>
      <c r="D1380" s="19"/>
    </row>
    <row r="1381" spans="1:4" x14ac:dyDescent="0.25">
      <c r="A1381" s="19"/>
      <c r="B1381" s="29"/>
      <c r="C1381" s="19"/>
      <c r="D1381" s="19"/>
    </row>
    <row r="1382" spans="1:4" x14ac:dyDescent="0.25">
      <c r="A1382" s="19"/>
      <c r="B1382" s="29"/>
      <c r="C1382" s="19"/>
      <c r="D1382" s="19"/>
    </row>
    <row r="1383" spans="1:4" x14ac:dyDescent="0.25">
      <c r="A1383" s="21"/>
      <c r="B1383" s="29"/>
      <c r="C1383" s="19"/>
      <c r="D1383" s="19"/>
    </row>
    <row r="1384" spans="1:4" x14ac:dyDescent="0.25">
      <c r="A1384" s="18"/>
      <c r="B1384" s="31"/>
      <c r="C1384" s="18"/>
      <c r="D1384" s="19"/>
    </row>
    <row r="1385" spans="1:4" x14ac:dyDescent="0.25">
      <c r="A1385" s="19"/>
      <c r="B1385" s="29"/>
      <c r="C1385" s="19"/>
      <c r="D1385" s="19"/>
    </row>
    <row r="1386" spans="1:4" x14ac:dyDescent="0.25">
      <c r="A1386" s="19"/>
      <c r="B1386" s="29"/>
      <c r="C1386" s="19"/>
      <c r="D1386" s="19"/>
    </row>
    <row r="1387" spans="1:4" x14ac:dyDescent="0.25">
      <c r="A1387" s="19"/>
      <c r="B1387" s="29"/>
      <c r="C1387" s="19"/>
      <c r="D1387" s="19"/>
    </row>
    <row r="1388" spans="1:4" x14ac:dyDescent="0.25">
      <c r="A1388" s="19"/>
      <c r="B1388" s="29"/>
      <c r="C1388" s="19"/>
      <c r="D1388" s="19"/>
    </row>
    <row r="1389" spans="1:4" x14ac:dyDescent="0.25">
      <c r="A1389" s="19"/>
      <c r="B1389" s="29"/>
      <c r="C1389" s="19"/>
      <c r="D1389" s="19"/>
    </row>
    <row r="1390" spans="1:4" x14ac:dyDescent="0.25">
      <c r="A1390" s="19"/>
      <c r="B1390" s="29"/>
      <c r="C1390" s="19"/>
      <c r="D1390" s="19"/>
    </row>
    <row r="1391" spans="1:4" x14ac:dyDescent="0.25">
      <c r="A1391" s="19"/>
      <c r="B1391" s="29"/>
      <c r="C1391" s="19"/>
      <c r="D1391" s="19"/>
    </row>
    <row r="1392" spans="1:4" x14ac:dyDescent="0.25">
      <c r="A1392" s="19"/>
      <c r="B1392" s="29"/>
      <c r="C1392" s="19"/>
      <c r="D1392" s="19"/>
    </row>
    <row r="1393" spans="1:4" x14ac:dyDescent="0.25">
      <c r="A1393" s="19"/>
      <c r="B1393" s="29"/>
      <c r="C1393" s="19"/>
      <c r="D1393" s="19"/>
    </row>
    <row r="1394" spans="1:4" x14ac:dyDescent="0.25">
      <c r="A1394" s="19"/>
      <c r="B1394" s="29"/>
      <c r="C1394" s="19"/>
      <c r="D1394" s="19"/>
    </row>
    <row r="1395" spans="1:4" x14ac:dyDescent="0.25">
      <c r="A1395" s="19"/>
      <c r="B1395" s="29"/>
      <c r="C1395" s="19"/>
      <c r="D1395" s="19"/>
    </row>
    <row r="1396" spans="1:4" x14ac:dyDescent="0.25">
      <c r="A1396" s="21"/>
      <c r="B1396" s="29"/>
      <c r="C1396" s="19"/>
      <c r="D1396" s="19"/>
    </row>
    <row r="1397" spans="1:4" x14ac:dyDescent="0.25">
      <c r="A1397" s="18"/>
      <c r="B1397" s="31"/>
      <c r="C1397" s="18"/>
      <c r="D1397" s="19"/>
    </row>
    <row r="1398" spans="1:4" x14ac:dyDescent="0.25">
      <c r="A1398" s="19"/>
      <c r="B1398" s="29"/>
      <c r="C1398" s="19"/>
      <c r="D1398" s="19"/>
    </row>
    <row r="1399" spans="1:4" x14ac:dyDescent="0.25">
      <c r="A1399" s="19"/>
      <c r="B1399" s="29"/>
      <c r="C1399" s="19"/>
      <c r="D1399" s="19"/>
    </row>
    <row r="1400" spans="1:4" x14ac:dyDescent="0.25">
      <c r="A1400" s="19"/>
      <c r="B1400" s="29"/>
      <c r="C1400" s="19"/>
      <c r="D1400" s="19"/>
    </row>
    <row r="1401" spans="1:4" x14ac:dyDescent="0.25">
      <c r="A1401" s="19"/>
      <c r="B1401" s="29"/>
      <c r="C1401" s="19"/>
      <c r="D1401" s="19"/>
    </row>
    <row r="1402" spans="1:4" x14ac:dyDescent="0.25">
      <c r="A1402" s="19"/>
      <c r="B1402" s="29"/>
      <c r="C1402" s="19"/>
      <c r="D1402" s="19"/>
    </row>
    <row r="1403" spans="1:4" x14ac:dyDescent="0.25">
      <c r="A1403" s="19"/>
      <c r="B1403" s="29"/>
      <c r="C1403" s="19"/>
      <c r="D1403" s="19"/>
    </row>
    <row r="1404" spans="1:4" x14ac:dyDescent="0.25">
      <c r="A1404" s="19"/>
      <c r="B1404" s="29"/>
      <c r="C1404" s="19"/>
      <c r="D1404" s="19"/>
    </row>
    <row r="1405" spans="1:4" x14ac:dyDescent="0.25">
      <c r="A1405" s="19"/>
      <c r="B1405" s="29"/>
      <c r="C1405" s="19"/>
      <c r="D1405" s="19"/>
    </row>
    <row r="1406" spans="1:4" x14ac:dyDescent="0.25">
      <c r="A1406" s="19"/>
      <c r="B1406" s="29"/>
      <c r="C1406" s="19"/>
      <c r="D1406" s="19"/>
    </row>
    <row r="1407" spans="1:4" x14ac:dyDescent="0.25">
      <c r="A1407" s="19"/>
      <c r="B1407" s="29"/>
      <c r="C1407" s="19"/>
      <c r="D1407" s="19"/>
    </row>
    <row r="1408" spans="1:4" x14ac:dyDescent="0.25">
      <c r="A1408" s="19"/>
      <c r="B1408" s="29"/>
      <c r="C1408" s="19"/>
      <c r="D1408" s="19"/>
    </row>
    <row r="1409" spans="1:4" x14ac:dyDescent="0.25">
      <c r="A1409" s="21"/>
      <c r="B1409" s="29"/>
      <c r="C1409" s="19"/>
      <c r="D1409" s="19"/>
    </row>
    <row r="1410" spans="1:4" x14ac:dyDescent="0.25">
      <c r="A1410" s="18"/>
      <c r="B1410" s="31"/>
      <c r="C1410" s="18"/>
      <c r="D1410" s="19"/>
    </row>
    <row r="1411" spans="1:4" x14ac:dyDescent="0.25">
      <c r="A1411" s="19"/>
      <c r="B1411" s="29"/>
      <c r="C1411" s="19"/>
      <c r="D1411" s="19"/>
    </row>
    <row r="1412" spans="1:4" x14ac:dyDescent="0.25">
      <c r="A1412" s="19"/>
      <c r="B1412" s="29"/>
      <c r="C1412" s="19"/>
      <c r="D1412" s="19"/>
    </row>
    <row r="1413" spans="1:4" x14ac:dyDescent="0.25">
      <c r="A1413" s="19"/>
      <c r="B1413" s="29"/>
      <c r="C1413" s="19"/>
      <c r="D1413" s="19"/>
    </row>
    <row r="1414" spans="1:4" x14ac:dyDescent="0.25">
      <c r="A1414" s="19"/>
      <c r="B1414" s="29"/>
      <c r="C1414" s="19"/>
      <c r="D1414" s="19"/>
    </row>
    <row r="1415" spans="1:4" x14ac:dyDescent="0.25">
      <c r="A1415" s="19"/>
      <c r="B1415" s="29"/>
      <c r="C1415" s="19"/>
      <c r="D1415" s="19"/>
    </row>
    <row r="1416" spans="1:4" x14ac:dyDescent="0.25">
      <c r="A1416" s="19"/>
      <c r="B1416" s="29"/>
      <c r="C1416" s="19"/>
      <c r="D1416" s="19"/>
    </row>
    <row r="1417" spans="1:4" x14ac:dyDescent="0.25">
      <c r="A1417" s="19"/>
      <c r="B1417" s="29"/>
      <c r="C1417" s="19"/>
      <c r="D1417" s="19"/>
    </row>
    <row r="1418" spans="1:4" x14ac:dyDescent="0.25">
      <c r="A1418" s="19"/>
      <c r="B1418" s="29"/>
      <c r="C1418" s="19"/>
      <c r="D1418" s="19"/>
    </row>
    <row r="1419" spans="1:4" x14ac:dyDescent="0.25">
      <c r="A1419" s="19"/>
      <c r="B1419" s="29"/>
      <c r="C1419" s="19"/>
      <c r="D1419" s="19"/>
    </row>
    <row r="1420" spans="1:4" x14ac:dyDescent="0.25">
      <c r="A1420" s="19"/>
      <c r="B1420" s="29"/>
      <c r="C1420" s="19"/>
      <c r="D1420" s="19"/>
    </row>
    <row r="1421" spans="1:4" x14ac:dyDescent="0.25">
      <c r="A1421" s="19"/>
      <c r="B1421" s="29"/>
      <c r="C1421" s="19"/>
      <c r="D1421" s="19"/>
    </row>
    <row r="1422" spans="1:4" x14ac:dyDescent="0.25">
      <c r="A1422" s="21"/>
      <c r="B1422" s="29"/>
      <c r="C1422" s="19"/>
      <c r="D1422" s="19"/>
    </row>
    <row r="1423" spans="1:4" x14ac:dyDescent="0.25">
      <c r="A1423" s="18"/>
      <c r="B1423" s="31"/>
      <c r="C1423" s="18"/>
      <c r="D1423" s="19"/>
    </row>
    <row r="1424" spans="1:4" x14ac:dyDescent="0.25">
      <c r="A1424" s="19"/>
      <c r="B1424" s="29"/>
      <c r="C1424" s="19"/>
      <c r="D1424" s="19"/>
    </row>
    <row r="1425" spans="1:4" x14ac:dyDescent="0.25">
      <c r="A1425" s="19"/>
      <c r="B1425" s="29"/>
      <c r="C1425" s="19"/>
      <c r="D1425" s="19"/>
    </row>
    <row r="1426" spans="1:4" x14ac:dyDescent="0.25">
      <c r="A1426" s="19"/>
      <c r="B1426" s="29"/>
      <c r="C1426" s="19"/>
      <c r="D1426" s="19"/>
    </row>
    <row r="1427" spans="1:4" x14ac:dyDescent="0.25">
      <c r="A1427" s="19"/>
      <c r="B1427" s="29"/>
      <c r="C1427" s="19"/>
      <c r="D1427" s="19"/>
    </row>
    <row r="1428" spans="1:4" x14ac:dyDescent="0.25">
      <c r="A1428" s="19"/>
      <c r="B1428" s="29"/>
      <c r="C1428" s="19"/>
      <c r="D1428" s="19"/>
    </row>
    <row r="1429" spans="1:4" x14ac:dyDescent="0.25">
      <c r="A1429" s="19"/>
      <c r="B1429" s="29"/>
      <c r="C1429" s="19"/>
      <c r="D1429" s="19"/>
    </row>
    <row r="1430" spans="1:4" x14ac:dyDescent="0.25">
      <c r="A1430" s="19"/>
      <c r="B1430" s="29"/>
      <c r="C1430" s="19"/>
      <c r="D1430" s="19"/>
    </row>
    <row r="1431" spans="1:4" x14ac:dyDescent="0.25">
      <c r="A1431" s="19"/>
      <c r="B1431" s="29"/>
      <c r="C1431" s="19"/>
      <c r="D1431" s="19"/>
    </row>
    <row r="1432" spans="1:4" x14ac:dyDescent="0.25">
      <c r="A1432" s="19"/>
      <c r="B1432" s="29"/>
      <c r="C1432" s="19"/>
      <c r="D1432" s="19"/>
    </row>
    <row r="1433" spans="1:4" x14ac:dyDescent="0.25">
      <c r="A1433" s="19"/>
      <c r="B1433" s="29"/>
      <c r="C1433" s="19"/>
      <c r="D1433" s="19"/>
    </row>
    <row r="1434" spans="1:4" x14ac:dyDescent="0.25">
      <c r="A1434" s="19"/>
      <c r="B1434" s="29"/>
      <c r="C1434" s="19"/>
      <c r="D1434" s="19"/>
    </row>
    <row r="1435" spans="1:4" x14ac:dyDescent="0.25">
      <c r="A1435" s="21"/>
      <c r="B1435" s="29"/>
      <c r="C1435" s="19"/>
      <c r="D1435" s="19"/>
    </row>
    <row r="1436" spans="1:4" x14ac:dyDescent="0.25">
      <c r="A1436" s="18"/>
      <c r="B1436" s="31"/>
      <c r="C1436" s="18"/>
      <c r="D1436" s="19"/>
    </row>
    <row r="1437" spans="1:4" x14ac:dyDescent="0.25">
      <c r="A1437" s="19"/>
      <c r="B1437" s="29"/>
      <c r="C1437" s="19"/>
      <c r="D1437" s="19"/>
    </row>
    <row r="1438" spans="1:4" x14ac:dyDescent="0.25">
      <c r="A1438" s="19"/>
      <c r="B1438" s="29"/>
      <c r="C1438" s="19"/>
      <c r="D1438" s="19"/>
    </row>
    <row r="1439" spans="1:4" x14ac:dyDescent="0.25">
      <c r="A1439" s="19"/>
      <c r="B1439" s="29"/>
      <c r="C1439" s="19"/>
      <c r="D1439" s="19"/>
    </row>
    <row r="1440" spans="1:4" x14ac:dyDescent="0.25">
      <c r="A1440" s="19"/>
      <c r="B1440" s="29"/>
      <c r="C1440" s="19"/>
      <c r="D1440" s="19"/>
    </row>
    <row r="1441" spans="1:4" x14ac:dyDescent="0.25">
      <c r="A1441" s="19"/>
      <c r="B1441" s="29"/>
      <c r="C1441" s="19"/>
      <c r="D1441" s="19"/>
    </row>
    <row r="1442" spans="1:4" x14ac:dyDescent="0.25">
      <c r="A1442" s="19"/>
      <c r="B1442" s="29"/>
      <c r="C1442" s="19"/>
      <c r="D1442" s="19"/>
    </row>
    <row r="1443" spans="1:4" x14ac:dyDescent="0.25">
      <c r="A1443" s="19"/>
      <c r="B1443" s="29"/>
      <c r="C1443" s="19"/>
      <c r="D1443" s="19"/>
    </row>
    <row r="1444" spans="1:4" x14ac:dyDescent="0.25">
      <c r="A1444" s="19"/>
      <c r="B1444" s="29"/>
      <c r="C1444" s="19"/>
      <c r="D1444" s="19"/>
    </row>
    <row r="1445" spans="1:4" x14ac:dyDescent="0.25">
      <c r="A1445" s="19"/>
      <c r="B1445" s="29"/>
      <c r="C1445" s="19"/>
      <c r="D1445" s="19"/>
    </row>
    <row r="1446" spans="1:4" x14ac:dyDescent="0.25">
      <c r="A1446" s="19"/>
      <c r="B1446" s="29"/>
      <c r="C1446" s="19"/>
      <c r="D1446" s="19"/>
    </row>
    <row r="1447" spans="1:4" x14ac:dyDescent="0.25">
      <c r="A1447" s="19"/>
      <c r="B1447" s="29"/>
      <c r="C1447" s="19"/>
      <c r="D1447" s="19"/>
    </row>
    <row r="1448" spans="1:4" x14ac:dyDescent="0.25">
      <c r="A1448" s="21"/>
      <c r="B1448" s="29"/>
      <c r="C1448" s="19"/>
      <c r="D1448" s="19"/>
    </row>
    <row r="1449" spans="1:4" x14ac:dyDescent="0.25">
      <c r="A1449" s="18"/>
      <c r="B1449" s="31"/>
      <c r="C1449" s="18"/>
      <c r="D1449" s="19"/>
    </row>
    <row r="1450" spans="1:4" x14ac:dyDescent="0.25">
      <c r="A1450" s="19"/>
      <c r="B1450" s="29"/>
      <c r="C1450" s="19"/>
      <c r="D1450" s="19"/>
    </row>
    <row r="1451" spans="1:4" x14ac:dyDescent="0.25">
      <c r="A1451" s="19"/>
      <c r="B1451" s="29"/>
      <c r="C1451" s="19"/>
      <c r="D1451" s="19"/>
    </row>
    <row r="1452" spans="1:4" x14ac:dyDescent="0.25">
      <c r="A1452" s="19"/>
      <c r="B1452" s="29"/>
      <c r="C1452" s="19"/>
      <c r="D1452" s="19"/>
    </row>
    <row r="1453" spans="1:4" x14ac:dyDescent="0.25">
      <c r="A1453" s="19"/>
      <c r="B1453" s="29"/>
      <c r="C1453" s="19"/>
      <c r="D1453" s="19"/>
    </row>
    <row r="1454" spans="1:4" x14ac:dyDescent="0.25">
      <c r="A1454" s="19"/>
      <c r="B1454" s="29"/>
      <c r="C1454" s="19"/>
      <c r="D1454" s="19"/>
    </row>
    <row r="1455" spans="1:4" x14ac:dyDescent="0.25">
      <c r="A1455" s="19"/>
      <c r="B1455" s="29"/>
      <c r="C1455" s="19"/>
      <c r="D1455" s="19"/>
    </row>
    <row r="1456" spans="1:4" x14ac:dyDescent="0.25">
      <c r="A1456" s="19"/>
      <c r="B1456" s="29"/>
      <c r="C1456" s="19"/>
      <c r="D1456" s="19"/>
    </row>
    <row r="1457" spans="1:4" x14ac:dyDescent="0.25">
      <c r="A1457" s="19"/>
      <c r="B1457" s="29"/>
      <c r="C1457" s="19"/>
      <c r="D1457" s="19"/>
    </row>
    <row r="1458" spans="1:4" x14ac:dyDescent="0.25">
      <c r="A1458" s="19"/>
      <c r="B1458" s="29"/>
      <c r="C1458" s="19"/>
      <c r="D1458" s="19"/>
    </row>
    <row r="1459" spans="1:4" x14ac:dyDescent="0.25">
      <c r="A1459" s="19"/>
      <c r="B1459" s="29"/>
      <c r="C1459" s="19"/>
      <c r="D1459" s="19"/>
    </row>
    <row r="1460" spans="1:4" x14ac:dyDescent="0.25">
      <c r="A1460" s="19"/>
      <c r="B1460" s="29"/>
      <c r="C1460" s="19"/>
      <c r="D1460" s="19"/>
    </row>
    <row r="1461" spans="1:4" x14ac:dyDescent="0.25">
      <c r="A1461" s="21"/>
      <c r="B1461" s="29"/>
      <c r="C1461" s="19"/>
      <c r="D1461" s="19"/>
    </row>
    <row r="1462" spans="1:4" x14ac:dyDescent="0.25">
      <c r="A1462" s="18"/>
      <c r="B1462" s="31"/>
      <c r="C1462" s="18"/>
      <c r="D1462" s="19"/>
    </row>
    <row r="1463" spans="1:4" x14ac:dyDescent="0.25">
      <c r="A1463" s="19"/>
      <c r="B1463" s="29"/>
      <c r="C1463" s="19"/>
      <c r="D1463" s="19"/>
    </row>
    <row r="1464" spans="1:4" x14ac:dyDescent="0.25">
      <c r="A1464" s="19"/>
      <c r="B1464" s="29"/>
      <c r="C1464" s="19"/>
      <c r="D1464" s="19"/>
    </row>
    <row r="1465" spans="1:4" x14ac:dyDescent="0.25">
      <c r="A1465" s="19"/>
      <c r="B1465" s="29"/>
      <c r="C1465" s="19"/>
      <c r="D1465" s="19"/>
    </row>
    <row r="1466" spans="1:4" x14ac:dyDescent="0.25">
      <c r="A1466" s="19"/>
      <c r="B1466" s="29"/>
      <c r="C1466" s="19"/>
      <c r="D1466" s="19"/>
    </row>
    <row r="1467" spans="1:4" x14ac:dyDescent="0.25">
      <c r="A1467" s="19"/>
      <c r="B1467" s="29"/>
      <c r="C1467" s="19"/>
      <c r="D1467" s="19"/>
    </row>
    <row r="1468" spans="1:4" x14ac:dyDescent="0.25">
      <c r="A1468" s="19"/>
      <c r="B1468" s="29"/>
      <c r="C1468" s="19"/>
      <c r="D1468" s="19"/>
    </row>
    <row r="1469" spans="1:4" x14ac:dyDescent="0.25">
      <c r="A1469" s="19"/>
      <c r="B1469" s="29"/>
      <c r="C1469" s="19"/>
      <c r="D1469" s="19"/>
    </row>
    <row r="1470" spans="1:4" x14ac:dyDescent="0.25">
      <c r="A1470" s="19"/>
      <c r="B1470" s="29"/>
      <c r="C1470" s="19"/>
      <c r="D1470" s="19"/>
    </row>
    <row r="1471" spans="1:4" x14ac:dyDescent="0.25">
      <c r="A1471" s="19"/>
      <c r="B1471" s="29"/>
      <c r="C1471" s="19"/>
      <c r="D1471" s="19"/>
    </row>
    <row r="1472" spans="1:4" x14ac:dyDescent="0.25">
      <c r="A1472" s="19"/>
      <c r="B1472" s="29"/>
      <c r="C1472" s="19"/>
      <c r="D1472" s="19"/>
    </row>
    <row r="1473" spans="1:4" x14ac:dyDescent="0.25">
      <c r="A1473" s="19"/>
      <c r="B1473" s="29"/>
      <c r="C1473" s="19"/>
      <c r="D1473" s="19"/>
    </row>
    <row r="1474" spans="1:4" x14ac:dyDescent="0.25">
      <c r="A1474" s="21"/>
      <c r="B1474" s="29"/>
      <c r="C1474" s="19"/>
      <c r="D1474" s="19"/>
    </row>
    <row r="1475" spans="1:4" x14ac:dyDescent="0.25">
      <c r="A1475" s="18"/>
      <c r="B1475" s="31"/>
      <c r="C1475" s="18"/>
      <c r="D1475" s="18"/>
    </row>
    <row r="1476" spans="1:4" x14ac:dyDescent="0.25">
      <c r="A1476" s="19"/>
      <c r="B1476" s="29"/>
      <c r="C1476" s="19"/>
      <c r="D1476" s="19"/>
    </row>
    <row r="1477" spans="1:4" x14ac:dyDescent="0.25">
      <c r="A1477" s="19"/>
      <c r="B1477" s="29"/>
      <c r="C1477" s="19"/>
      <c r="D1477" s="19"/>
    </row>
    <row r="1478" spans="1:4" x14ac:dyDescent="0.25">
      <c r="A1478" s="19"/>
      <c r="B1478" s="29"/>
      <c r="C1478" s="19"/>
      <c r="D1478" s="19"/>
    </row>
    <row r="1479" spans="1:4" x14ac:dyDescent="0.25">
      <c r="A1479" s="19"/>
      <c r="B1479" s="29"/>
      <c r="C1479" s="19"/>
      <c r="D1479" s="19"/>
    </row>
    <row r="1480" spans="1:4" x14ac:dyDescent="0.25">
      <c r="A1480" s="19"/>
      <c r="B1480" s="29"/>
      <c r="C1480" s="19"/>
      <c r="D1480" s="19"/>
    </row>
    <row r="1481" spans="1:4" x14ac:dyDescent="0.25">
      <c r="A1481" s="19"/>
      <c r="B1481" s="29"/>
      <c r="C1481" s="19"/>
      <c r="D1481" s="19"/>
    </row>
    <row r="1482" spans="1:4" x14ac:dyDescent="0.25">
      <c r="A1482" s="19"/>
      <c r="B1482" s="29"/>
      <c r="C1482" s="19"/>
      <c r="D1482" s="19"/>
    </row>
    <row r="1483" spans="1:4" x14ac:dyDescent="0.25">
      <c r="A1483" s="19"/>
      <c r="B1483" s="29"/>
      <c r="C1483" s="19"/>
      <c r="D1483" s="19"/>
    </row>
    <row r="1484" spans="1:4" x14ac:dyDescent="0.25">
      <c r="A1484" s="19"/>
      <c r="B1484" s="29"/>
      <c r="C1484" s="19"/>
      <c r="D1484" s="19"/>
    </row>
    <row r="1485" spans="1:4" x14ac:dyDescent="0.25">
      <c r="A1485" s="19"/>
      <c r="B1485" s="29"/>
      <c r="C1485" s="19"/>
      <c r="D1485" s="19"/>
    </row>
    <row r="1486" spans="1:4" x14ac:dyDescent="0.25">
      <c r="A1486" s="19"/>
      <c r="B1486" s="29"/>
      <c r="C1486" s="19"/>
      <c r="D1486" s="19"/>
    </row>
    <row r="1487" spans="1:4" x14ac:dyDescent="0.25">
      <c r="A1487" s="19"/>
      <c r="B1487" s="29"/>
      <c r="C1487" s="19"/>
      <c r="D1487" s="19"/>
    </row>
    <row r="1488" spans="1:4" x14ac:dyDescent="0.25">
      <c r="A1488" s="21"/>
      <c r="B1488" s="29"/>
      <c r="C1488" s="19"/>
      <c r="D1488" s="19"/>
    </row>
    <row r="1489" spans="1:4" x14ac:dyDescent="0.25">
      <c r="A1489" s="18"/>
      <c r="B1489" s="31"/>
      <c r="C1489" s="18"/>
      <c r="D1489" s="19"/>
    </row>
    <row r="1490" spans="1:4" x14ac:dyDescent="0.25">
      <c r="A1490" s="19"/>
      <c r="B1490" s="29"/>
      <c r="C1490" s="19"/>
      <c r="D1490" s="19"/>
    </row>
    <row r="1491" spans="1:4" x14ac:dyDescent="0.25">
      <c r="A1491" s="19"/>
      <c r="B1491" s="29"/>
      <c r="C1491" s="19"/>
      <c r="D1491" s="19"/>
    </row>
    <row r="1492" spans="1:4" x14ac:dyDescent="0.25">
      <c r="A1492" s="19"/>
      <c r="B1492" s="29"/>
      <c r="C1492" s="19"/>
      <c r="D1492" s="19"/>
    </row>
    <row r="1493" spans="1:4" x14ac:dyDescent="0.25">
      <c r="A1493" s="19"/>
      <c r="B1493" s="29"/>
      <c r="C1493" s="19"/>
      <c r="D1493" s="19"/>
    </row>
    <row r="1494" spans="1:4" x14ac:dyDescent="0.25">
      <c r="A1494" s="19"/>
      <c r="B1494" s="29"/>
      <c r="C1494" s="19"/>
      <c r="D1494" s="19"/>
    </row>
    <row r="1495" spans="1:4" x14ac:dyDescent="0.25">
      <c r="A1495" s="19"/>
      <c r="B1495" s="29"/>
      <c r="C1495" s="19"/>
      <c r="D1495" s="19"/>
    </row>
    <row r="1496" spans="1:4" x14ac:dyDescent="0.25">
      <c r="A1496" s="19"/>
      <c r="B1496" s="29"/>
      <c r="C1496" s="19"/>
      <c r="D1496" s="19"/>
    </row>
    <row r="1497" spans="1:4" x14ac:dyDescent="0.25">
      <c r="A1497" s="19"/>
      <c r="B1497" s="29"/>
      <c r="C1497" s="19"/>
      <c r="D1497" s="19"/>
    </row>
    <row r="1498" spans="1:4" x14ac:dyDescent="0.25">
      <c r="A1498" s="19"/>
      <c r="B1498" s="29"/>
      <c r="C1498" s="19"/>
      <c r="D1498" s="19"/>
    </row>
    <row r="1499" spans="1:4" x14ac:dyDescent="0.25">
      <c r="A1499" s="19"/>
      <c r="B1499" s="29"/>
      <c r="C1499" s="19"/>
      <c r="D1499" s="19"/>
    </row>
    <row r="1500" spans="1:4" x14ac:dyDescent="0.25">
      <c r="A1500" s="19"/>
      <c r="B1500" s="29"/>
      <c r="C1500" s="19"/>
      <c r="D1500" s="19"/>
    </row>
    <row r="1501" spans="1:4" x14ac:dyDescent="0.25">
      <c r="A1501" s="19"/>
      <c r="B1501" s="29"/>
      <c r="C1501" s="19"/>
      <c r="D1501" s="19"/>
    </row>
    <row r="1502" spans="1:4" x14ac:dyDescent="0.25">
      <c r="A1502" s="21"/>
      <c r="B1502" s="29"/>
      <c r="C1502" s="19"/>
      <c r="D1502" s="19"/>
    </row>
    <row r="1503" spans="1:4" x14ac:dyDescent="0.25">
      <c r="A1503" s="18"/>
      <c r="B1503" s="31"/>
      <c r="C1503" s="18"/>
      <c r="D1503" s="19"/>
    </row>
    <row r="1504" spans="1:4" x14ac:dyDescent="0.25">
      <c r="A1504" s="19"/>
      <c r="B1504" s="29"/>
      <c r="C1504" s="19"/>
      <c r="D1504" s="19"/>
    </row>
    <row r="1505" spans="1:4" x14ac:dyDescent="0.25">
      <c r="A1505" s="19"/>
      <c r="B1505" s="29"/>
      <c r="C1505" s="19"/>
      <c r="D1505" s="19"/>
    </row>
    <row r="1506" spans="1:4" x14ac:dyDescent="0.25">
      <c r="A1506" s="19"/>
      <c r="B1506" s="29"/>
      <c r="C1506" s="19"/>
      <c r="D1506" s="19"/>
    </row>
    <row r="1507" spans="1:4" x14ac:dyDescent="0.25">
      <c r="A1507" s="19"/>
      <c r="B1507" s="29"/>
      <c r="C1507" s="19"/>
      <c r="D1507" s="19"/>
    </row>
    <row r="1508" spans="1:4" x14ac:dyDescent="0.25">
      <c r="A1508" s="19"/>
      <c r="B1508" s="29"/>
      <c r="C1508" s="19"/>
      <c r="D1508" s="19"/>
    </row>
    <row r="1509" spans="1:4" x14ac:dyDescent="0.25">
      <c r="A1509" s="19"/>
      <c r="B1509" s="29"/>
      <c r="C1509" s="19"/>
      <c r="D1509" s="19"/>
    </row>
    <row r="1510" spans="1:4" x14ac:dyDescent="0.25">
      <c r="A1510" s="19"/>
      <c r="B1510" s="29"/>
      <c r="C1510" s="19"/>
      <c r="D1510" s="19"/>
    </row>
    <row r="1511" spans="1:4" x14ac:dyDescent="0.25">
      <c r="A1511" s="19"/>
      <c r="B1511" s="29"/>
      <c r="C1511" s="19"/>
      <c r="D1511" s="19"/>
    </row>
    <row r="1512" spans="1:4" x14ac:dyDescent="0.25">
      <c r="A1512" s="19"/>
      <c r="B1512" s="29"/>
      <c r="C1512" s="19"/>
      <c r="D1512" s="19"/>
    </row>
    <row r="1513" spans="1:4" x14ac:dyDescent="0.25">
      <c r="A1513" s="19"/>
      <c r="B1513" s="29"/>
      <c r="C1513" s="19"/>
      <c r="D1513" s="19"/>
    </row>
    <row r="1514" spans="1:4" x14ac:dyDescent="0.25">
      <c r="A1514" s="19"/>
      <c r="B1514" s="29"/>
      <c r="C1514" s="19"/>
      <c r="D1514" s="19"/>
    </row>
    <row r="1515" spans="1:4" x14ac:dyDescent="0.25">
      <c r="A1515" s="19"/>
      <c r="B1515" s="29"/>
      <c r="C1515" s="19"/>
      <c r="D1515" s="19"/>
    </row>
    <row r="1516" spans="1:4" x14ac:dyDescent="0.25">
      <c r="A1516" s="21"/>
      <c r="B1516" s="29"/>
      <c r="C1516" s="19"/>
      <c r="D1516" s="19"/>
    </row>
    <row r="1517" spans="1:4" x14ac:dyDescent="0.25">
      <c r="A1517" s="18"/>
      <c r="B1517" s="31"/>
      <c r="C1517" s="18"/>
      <c r="D1517" s="19"/>
    </row>
    <row r="1518" spans="1:4" x14ac:dyDescent="0.25">
      <c r="A1518" s="19"/>
      <c r="B1518" s="29"/>
      <c r="C1518" s="19"/>
      <c r="D1518" s="19"/>
    </row>
    <row r="1519" spans="1:4" x14ac:dyDescent="0.25">
      <c r="A1519" s="19"/>
      <c r="B1519" s="29"/>
      <c r="C1519" s="19"/>
      <c r="D1519" s="19"/>
    </row>
    <row r="1520" spans="1:4" x14ac:dyDescent="0.25">
      <c r="A1520" s="19"/>
      <c r="B1520" s="29"/>
      <c r="C1520" s="19"/>
      <c r="D1520" s="19"/>
    </row>
    <row r="1521" spans="1:4" x14ac:dyDescent="0.25">
      <c r="A1521" s="19"/>
      <c r="B1521" s="29"/>
      <c r="C1521" s="19"/>
      <c r="D1521" s="19"/>
    </row>
    <row r="1522" spans="1:4" x14ac:dyDescent="0.25">
      <c r="A1522" s="19"/>
      <c r="B1522" s="29"/>
      <c r="C1522" s="19"/>
      <c r="D1522" s="19"/>
    </row>
    <row r="1523" spans="1:4" x14ac:dyDescent="0.25">
      <c r="A1523" s="19"/>
      <c r="B1523" s="29"/>
      <c r="C1523" s="19"/>
      <c r="D1523" s="19"/>
    </row>
    <row r="1524" spans="1:4" x14ac:dyDescent="0.25">
      <c r="A1524" s="19"/>
      <c r="B1524" s="29"/>
      <c r="C1524" s="19"/>
      <c r="D1524" s="19"/>
    </row>
    <row r="1525" spans="1:4" x14ac:dyDescent="0.25">
      <c r="A1525" s="19"/>
      <c r="B1525" s="29"/>
      <c r="C1525" s="19"/>
      <c r="D1525" s="19"/>
    </row>
    <row r="1526" spans="1:4" x14ac:dyDescent="0.25">
      <c r="A1526" s="19"/>
      <c r="B1526" s="29"/>
      <c r="C1526" s="19"/>
      <c r="D1526" s="19"/>
    </row>
    <row r="1527" spans="1:4" x14ac:dyDescent="0.25">
      <c r="A1527" s="19"/>
      <c r="B1527" s="29"/>
      <c r="C1527" s="19"/>
      <c r="D1527" s="19"/>
    </row>
    <row r="1528" spans="1:4" x14ac:dyDescent="0.25">
      <c r="A1528" s="19"/>
      <c r="B1528" s="29"/>
      <c r="C1528" s="19"/>
      <c r="D1528" s="19"/>
    </row>
    <row r="1529" spans="1:4" x14ac:dyDescent="0.25">
      <c r="A1529" s="21"/>
      <c r="B1529" s="29"/>
      <c r="C1529" s="19"/>
      <c r="D1529" s="19"/>
    </row>
    <row r="1530" spans="1:4" x14ac:dyDescent="0.25">
      <c r="A1530" s="18"/>
      <c r="B1530" s="31"/>
      <c r="C1530" s="18"/>
      <c r="D1530" s="19"/>
    </row>
    <row r="1531" spans="1:4" x14ac:dyDescent="0.25">
      <c r="A1531" s="19"/>
      <c r="B1531" s="29"/>
      <c r="C1531" s="19"/>
      <c r="D1531" s="19"/>
    </row>
    <row r="1532" spans="1:4" x14ac:dyDescent="0.25">
      <c r="A1532" s="19"/>
      <c r="B1532" s="29"/>
      <c r="C1532" s="19"/>
      <c r="D1532" s="19"/>
    </row>
    <row r="1533" spans="1:4" x14ac:dyDescent="0.25">
      <c r="A1533" s="19"/>
      <c r="B1533" s="29"/>
      <c r="C1533" s="19"/>
      <c r="D1533" s="19"/>
    </row>
    <row r="1534" spans="1:4" x14ac:dyDescent="0.25">
      <c r="A1534" s="19"/>
      <c r="B1534" s="29"/>
      <c r="C1534" s="19"/>
      <c r="D1534" s="19"/>
    </row>
    <row r="1535" spans="1:4" x14ac:dyDescent="0.25">
      <c r="A1535" s="19"/>
      <c r="B1535" s="29"/>
      <c r="C1535" s="19"/>
      <c r="D1535" s="19"/>
    </row>
    <row r="1536" spans="1:4" x14ac:dyDescent="0.25">
      <c r="A1536" s="19"/>
      <c r="B1536" s="29"/>
      <c r="C1536" s="19"/>
      <c r="D1536" s="19"/>
    </row>
    <row r="1537" spans="1:4" x14ac:dyDescent="0.25">
      <c r="A1537" s="19"/>
      <c r="B1537" s="29"/>
      <c r="C1537" s="19"/>
      <c r="D1537" s="19"/>
    </row>
    <row r="1538" spans="1:4" x14ac:dyDescent="0.25">
      <c r="A1538" s="19"/>
      <c r="B1538" s="29"/>
      <c r="C1538" s="19"/>
      <c r="D1538" s="19"/>
    </row>
    <row r="1539" spans="1:4" x14ac:dyDescent="0.25">
      <c r="A1539" s="19"/>
      <c r="B1539" s="29"/>
      <c r="C1539" s="19"/>
      <c r="D1539" s="19"/>
    </row>
    <row r="1540" spans="1:4" x14ac:dyDescent="0.25">
      <c r="A1540" s="19"/>
      <c r="B1540" s="29"/>
      <c r="C1540" s="19"/>
      <c r="D1540" s="19"/>
    </row>
    <row r="1541" spans="1:4" x14ac:dyDescent="0.25">
      <c r="A1541" s="19"/>
      <c r="B1541" s="29"/>
      <c r="C1541" s="19"/>
      <c r="D1541" s="19"/>
    </row>
    <row r="1542" spans="1:4" x14ac:dyDescent="0.25">
      <c r="A1542" s="21"/>
      <c r="B1542" s="29"/>
      <c r="C1542" s="19"/>
      <c r="D1542" s="19"/>
    </row>
    <row r="1543" spans="1:4" x14ac:dyDescent="0.25">
      <c r="A1543" s="18"/>
      <c r="B1543" s="31"/>
      <c r="C1543" s="18"/>
      <c r="D1543" s="19"/>
    </row>
    <row r="1544" spans="1:4" x14ac:dyDescent="0.25">
      <c r="A1544" s="19"/>
      <c r="B1544" s="29"/>
      <c r="C1544" s="19"/>
      <c r="D1544" s="19"/>
    </row>
    <row r="1545" spans="1:4" x14ac:dyDescent="0.25">
      <c r="A1545" s="19"/>
      <c r="B1545" s="29"/>
      <c r="C1545" s="19"/>
      <c r="D1545" s="19"/>
    </row>
    <row r="1546" spans="1:4" x14ac:dyDescent="0.25">
      <c r="A1546" s="19"/>
      <c r="B1546" s="29"/>
      <c r="C1546" s="19"/>
      <c r="D1546" s="19"/>
    </row>
    <row r="1547" spans="1:4" x14ac:dyDescent="0.25">
      <c r="A1547" s="19"/>
      <c r="B1547" s="29"/>
      <c r="C1547" s="19"/>
      <c r="D1547" s="19"/>
    </row>
    <row r="1548" spans="1:4" x14ac:dyDescent="0.25">
      <c r="A1548" s="19"/>
      <c r="B1548" s="29"/>
      <c r="C1548" s="19"/>
      <c r="D1548" s="19"/>
    </row>
    <row r="1549" spans="1:4" x14ac:dyDescent="0.25">
      <c r="A1549" s="19"/>
      <c r="B1549" s="29"/>
      <c r="C1549" s="19"/>
      <c r="D1549" s="19"/>
    </row>
    <row r="1550" spans="1:4" x14ac:dyDescent="0.25">
      <c r="A1550" s="19"/>
      <c r="B1550" s="29"/>
      <c r="C1550" s="19"/>
      <c r="D1550" s="19"/>
    </row>
    <row r="1551" spans="1:4" x14ac:dyDescent="0.25">
      <c r="A1551" s="19"/>
      <c r="B1551" s="29"/>
      <c r="C1551" s="19"/>
      <c r="D1551" s="19"/>
    </row>
    <row r="1552" spans="1:4" x14ac:dyDescent="0.25">
      <c r="A1552" s="19"/>
      <c r="B1552" s="29"/>
      <c r="C1552" s="19"/>
      <c r="D1552" s="19"/>
    </row>
    <row r="1553" spans="1:4" x14ac:dyDescent="0.25">
      <c r="A1553" s="19"/>
      <c r="B1553" s="29"/>
      <c r="C1553" s="19"/>
      <c r="D1553" s="19"/>
    </row>
    <row r="1554" spans="1:4" x14ac:dyDescent="0.25">
      <c r="A1554" s="19"/>
      <c r="B1554" s="29"/>
      <c r="C1554" s="19"/>
      <c r="D1554" s="19"/>
    </row>
    <row r="1555" spans="1:4" x14ac:dyDescent="0.25">
      <c r="A1555" s="21"/>
      <c r="B1555" s="29"/>
      <c r="C1555" s="19"/>
      <c r="D1555" s="19"/>
    </row>
    <row r="1556" spans="1:4" x14ac:dyDescent="0.25">
      <c r="A1556" s="18"/>
      <c r="B1556" s="31"/>
      <c r="C1556" s="18"/>
      <c r="D1556" s="19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>
          <objectPr defaultSize="0" autoFill="0" autoLine="0" autoPict="0" macro="[0]!CheckBox1_Click">
            <anchor moveWithCells="1">
              <from>
                <xdr:col>0</xdr:col>
                <xdr:colOff>914400</xdr:colOff>
                <xdr:row>2</xdr:row>
                <xdr:rowOff>161925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26">
          <objectPr defaultSize="0" autoFill="0" autoLine="0" autoPict="0">
            <anchor moveWithCells="1">
              <from>
                <xdr:col>0</xdr:col>
                <xdr:colOff>914400</xdr:colOff>
                <xdr:row>3</xdr:row>
                <xdr:rowOff>161925</xdr:rowOff>
              </from>
              <to>
                <xdr:col>2</xdr:col>
                <xdr:colOff>0</xdr:colOff>
                <xdr:row>5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27">
          <objectPr defaultSize="0" autoFill="0" autoLine="0" autoPict="0">
            <anchor moveWithCells="1">
              <from>
                <xdr:col>0</xdr:col>
                <xdr:colOff>914400</xdr:colOff>
                <xdr:row>4</xdr:row>
                <xdr:rowOff>161925</xdr:rowOff>
              </from>
              <to>
                <xdr:col>2</xdr:col>
                <xdr:colOff>0</xdr:colOff>
                <xdr:row>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28">
          <objectPr defaultSize="0" autoFill="0" autoLine="0" autoPict="0">
            <anchor moveWithCells="1">
              <from>
                <xdr:col>0</xdr:col>
                <xdr:colOff>914400</xdr:colOff>
                <xdr:row>5</xdr:row>
                <xdr:rowOff>161925</xdr:rowOff>
              </from>
              <to>
                <xdr:col>2</xdr:col>
                <xdr:colOff>0</xdr:colOff>
                <xdr:row>7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29">
          <objectPr defaultSize="0" autoFill="0" autoLine="0" autoPict="0">
            <anchor moveWithCells="1">
              <from>
                <xdr:col>0</xdr:col>
                <xdr:colOff>914400</xdr:colOff>
                <xdr:row>6</xdr:row>
                <xdr:rowOff>161925</xdr:rowOff>
              </from>
              <to>
                <xdr:col>2</xdr:col>
                <xdr:colOff>0</xdr:colOff>
                <xdr:row>8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0">
          <objectPr defaultSize="0" autoFill="0" autoLine="0" autoPict="0">
            <anchor moveWithCells="1">
              <from>
                <xdr:col>0</xdr:col>
                <xdr:colOff>914400</xdr:colOff>
                <xdr:row>7</xdr:row>
                <xdr:rowOff>161925</xdr:rowOff>
              </from>
              <to>
                <xdr:col>2</xdr:col>
                <xdr:colOff>0</xdr:colOff>
                <xdr:row>9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1">
          <objectPr defaultSize="0" autoFill="0" autoLine="0" autoPict="0">
            <anchor moveWithCells="1">
              <from>
                <xdr:col>0</xdr:col>
                <xdr:colOff>914400</xdr:colOff>
                <xdr:row>8</xdr:row>
                <xdr:rowOff>161925</xdr:rowOff>
              </from>
              <to>
                <xdr:col>2</xdr:col>
                <xdr:colOff>0</xdr:colOff>
                <xdr:row>10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2">
          <objectPr defaultSize="0" autoFill="0" autoLine="0" autoPict="0">
            <anchor moveWithCells="1">
              <from>
                <xdr:col>0</xdr:col>
                <xdr:colOff>914400</xdr:colOff>
                <xdr:row>9</xdr:row>
                <xdr:rowOff>161925</xdr:rowOff>
              </from>
              <to>
                <xdr:col>2</xdr:col>
                <xdr:colOff>0</xdr:colOff>
                <xdr:row>11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3">
          <objectPr defaultSize="0" autoFill="0" autoLine="0" autoPict="0">
            <anchor moveWithCells="1">
              <from>
                <xdr:col>0</xdr:col>
                <xdr:colOff>914400</xdr:colOff>
                <xdr:row>10</xdr:row>
                <xdr:rowOff>161925</xdr:rowOff>
              </from>
              <to>
                <xdr:col>2</xdr:col>
                <xdr:colOff>0</xdr:colOff>
                <xdr:row>12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4">
          <objectPr defaultSize="0" autoFill="0" autoLine="0" autoPict="0">
            <anchor moveWithCells="1">
              <from>
                <xdr:col>0</xdr:col>
                <xdr:colOff>914400</xdr:colOff>
                <xdr:row>11</xdr:row>
                <xdr:rowOff>161925</xdr:rowOff>
              </from>
              <to>
                <xdr:col>2</xdr:col>
                <xdr:colOff>0</xdr:colOff>
                <xdr:row>13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5">
          <objectPr defaultSize="0" autoFill="0" autoLine="0" autoPict="0">
            <anchor moveWithCells="1">
              <from>
                <xdr:col>0</xdr:col>
                <xdr:colOff>914400</xdr:colOff>
                <xdr:row>12</xdr:row>
                <xdr:rowOff>161925</xdr:rowOff>
              </from>
              <to>
                <xdr:col>2</xdr:col>
                <xdr:colOff>0</xdr:colOff>
                <xdr:row>14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6">
          <objectPr defaultSize="0" autoFill="0" autoLine="0" autoPict="0">
            <anchor moveWithCells="1">
              <from>
                <xdr:col>0</xdr:col>
                <xdr:colOff>914400</xdr:colOff>
                <xdr:row>13</xdr:row>
                <xdr:rowOff>161925</xdr:rowOff>
              </from>
              <to>
                <xdr:col>2</xdr:col>
                <xdr:colOff>0</xdr:colOff>
                <xdr:row>15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7">
          <objectPr defaultSize="0" autoFill="0" autoLine="0" autoPict="0">
            <anchor moveWithCells="1">
              <from>
                <xdr:col>0</xdr:col>
                <xdr:colOff>914400</xdr:colOff>
                <xdr:row>14</xdr:row>
                <xdr:rowOff>161925</xdr:rowOff>
              </from>
              <to>
                <xdr:col>2</xdr:col>
                <xdr:colOff>0</xdr:colOff>
                <xdr:row>16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8">
          <objectPr defaultSize="0" autoFill="0" autoLine="0" autoPict="0">
            <anchor moveWithCells="1">
              <from>
                <xdr:col>0</xdr:col>
                <xdr:colOff>914400</xdr:colOff>
                <xdr:row>15</xdr:row>
                <xdr:rowOff>161925</xdr:rowOff>
              </from>
              <to>
                <xdr:col>2</xdr:col>
                <xdr:colOff>0</xdr:colOff>
                <xdr:row>17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39">
          <objectPr defaultSize="0" autoFill="0" autoLine="0" autoPict="0">
            <anchor moveWithCells="1">
              <from>
                <xdr:col>0</xdr:col>
                <xdr:colOff>914400</xdr:colOff>
                <xdr:row>16</xdr:row>
                <xdr:rowOff>161925</xdr:rowOff>
              </from>
              <to>
                <xdr:col>2</xdr:col>
                <xdr:colOff>0</xdr:colOff>
                <xdr:row>18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0">
          <objectPr defaultSize="0" autoFill="0" autoLine="0" autoPict="0">
            <anchor moveWithCells="1">
              <from>
                <xdr:col>0</xdr:col>
                <xdr:colOff>914400</xdr:colOff>
                <xdr:row>17</xdr:row>
                <xdr:rowOff>161925</xdr:rowOff>
              </from>
              <to>
                <xdr:col>2</xdr:col>
                <xdr:colOff>0</xdr:colOff>
                <xdr:row>19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1">
          <objectPr defaultSize="0" autoFill="0" autoLine="0" autoPict="0">
            <anchor moveWithCells="1">
              <from>
                <xdr:col>0</xdr:col>
                <xdr:colOff>914400</xdr:colOff>
                <xdr:row>18</xdr:row>
                <xdr:rowOff>161925</xdr:rowOff>
              </from>
              <to>
                <xdr:col>2</xdr:col>
                <xdr:colOff>0</xdr:colOff>
                <xdr:row>20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2">
          <objectPr defaultSize="0" autoFill="0" autoLine="0" autoPict="0">
            <anchor moveWithCells="1">
              <from>
                <xdr:col>0</xdr:col>
                <xdr:colOff>914400</xdr:colOff>
                <xdr:row>19</xdr:row>
                <xdr:rowOff>161925</xdr:rowOff>
              </from>
              <to>
                <xdr:col>2</xdr:col>
                <xdr:colOff>0</xdr:colOff>
                <xdr:row>21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4">
          <objectPr defaultSize="0" autoFill="0" autoLine="0" autoPict="0">
            <anchor moveWithCells="1">
              <from>
                <xdr:col>0</xdr:col>
                <xdr:colOff>914400</xdr:colOff>
                <xdr:row>21</xdr:row>
                <xdr:rowOff>161925</xdr:rowOff>
              </from>
              <to>
                <xdr:col>2</xdr:col>
                <xdr:colOff>0</xdr:colOff>
                <xdr:row>23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5">
          <objectPr defaultSize="0" autoFill="0" autoLine="0" autoPict="0">
            <anchor moveWithCells="1">
              <from>
                <xdr:col>0</xdr:col>
                <xdr:colOff>914400</xdr:colOff>
                <xdr:row>22</xdr:row>
                <xdr:rowOff>161925</xdr:rowOff>
              </from>
              <to>
                <xdr:col>2</xdr:col>
                <xdr:colOff>0</xdr:colOff>
                <xdr:row>24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6">
          <objectPr defaultSize="0" autoFill="0" autoLine="0" autoPict="0">
            <anchor moveWithCells="1">
              <from>
                <xdr:col>0</xdr:col>
                <xdr:colOff>914400</xdr:colOff>
                <xdr:row>23</xdr:row>
                <xdr:rowOff>161925</xdr:rowOff>
              </from>
              <to>
                <xdr:col>2</xdr:col>
                <xdr:colOff>0</xdr:colOff>
                <xdr:row>25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7">
          <objectPr defaultSize="0" autoFill="0" autoLine="0" autoPict="0">
            <anchor moveWithCells="1">
              <from>
                <xdr:col>0</xdr:col>
                <xdr:colOff>914400</xdr:colOff>
                <xdr:row>24</xdr:row>
                <xdr:rowOff>161925</xdr:rowOff>
              </from>
              <to>
                <xdr:col>2</xdr:col>
                <xdr:colOff>0</xdr:colOff>
                <xdr:row>26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8">
          <objectPr defaultSize="0" autoFill="0" autoLine="0" autoPict="0">
            <anchor moveWithCells="1">
              <from>
                <xdr:col>0</xdr:col>
                <xdr:colOff>914400</xdr:colOff>
                <xdr:row>25</xdr:row>
                <xdr:rowOff>161925</xdr:rowOff>
              </from>
              <to>
                <xdr:col>2</xdr:col>
                <xdr:colOff>0</xdr:colOff>
                <xdr:row>27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49">
          <objectPr defaultSize="0" autoFill="0" autoLine="0" autoPict="0">
            <anchor moveWithCells="1">
              <from>
                <xdr:col>0</xdr:col>
                <xdr:colOff>914400</xdr:colOff>
                <xdr:row>26</xdr:row>
                <xdr:rowOff>161925</xdr:rowOff>
              </from>
              <to>
                <xdr:col>2</xdr:col>
                <xdr:colOff>0</xdr:colOff>
                <xdr:row>28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0">
          <objectPr defaultSize="0" autoFill="0" autoLine="0" autoPict="0">
            <anchor moveWithCells="1">
              <from>
                <xdr:col>0</xdr:col>
                <xdr:colOff>914400</xdr:colOff>
                <xdr:row>27</xdr:row>
                <xdr:rowOff>161925</xdr:rowOff>
              </from>
              <to>
                <xdr:col>2</xdr:col>
                <xdr:colOff>0</xdr:colOff>
                <xdr:row>29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1">
          <objectPr defaultSize="0" autoFill="0" autoLine="0" autoPict="0">
            <anchor moveWithCells="1">
              <from>
                <xdr:col>0</xdr:col>
                <xdr:colOff>914400</xdr:colOff>
                <xdr:row>28</xdr:row>
                <xdr:rowOff>161925</xdr:rowOff>
              </from>
              <to>
                <xdr:col>2</xdr:col>
                <xdr:colOff>0</xdr:colOff>
                <xdr:row>30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2">
          <objectPr defaultSize="0" autoFill="0" autoLine="0" autoPict="0">
            <anchor moveWithCells="1">
              <from>
                <xdr:col>0</xdr:col>
                <xdr:colOff>914400</xdr:colOff>
                <xdr:row>29</xdr:row>
                <xdr:rowOff>161925</xdr:rowOff>
              </from>
              <to>
                <xdr:col>2</xdr:col>
                <xdr:colOff>0</xdr:colOff>
                <xdr:row>31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3">
          <objectPr defaultSize="0" autoFill="0" autoLine="0" autoPict="0">
            <anchor moveWithCells="1">
              <from>
                <xdr:col>0</xdr:col>
                <xdr:colOff>914400</xdr:colOff>
                <xdr:row>30</xdr:row>
                <xdr:rowOff>161925</xdr:rowOff>
              </from>
              <to>
                <xdr:col>2</xdr:col>
                <xdr:colOff>0</xdr:colOff>
                <xdr:row>32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4">
          <objectPr defaultSize="0" autoFill="0" autoLine="0" autoPict="0">
            <anchor moveWithCells="1">
              <from>
                <xdr:col>0</xdr:col>
                <xdr:colOff>914400</xdr:colOff>
                <xdr:row>31</xdr:row>
                <xdr:rowOff>161925</xdr:rowOff>
              </from>
              <to>
                <xdr:col>2</xdr:col>
                <xdr:colOff>0</xdr:colOff>
                <xdr:row>33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5">
          <objectPr defaultSize="0" autoFill="0" autoLine="0" autoPict="0">
            <anchor moveWithCells="1">
              <from>
                <xdr:col>0</xdr:col>
                <xdr:colOff>914400</xdr:colOff>
                <xdr:row>32</xdr:row>
                <xdr:rowOff>161925</xdr:rowOff>
              </from>
              <to>
                <xdr:col>2</xdr:col>
                <xdr:colOff>0</xdr:colOff>
                <xdr:row>34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6">
          <objectPr defaultSize="0" autoFill="0" autoLine="0" autoPict="0" dde="1">
            <anchor moveWithCells="1">
              <from>
                <xdr:col>0</xdr:col>
                <xdr:colOff>914400</xdr:colOff>
                <xdr:row>33</xdr:row>
                <xdr:rowOff>161925</xdr:rowOff>
              </from>
              <to>
                <xdr:col>2</xdr:col>
                <xdr:colOff>0</xdr:colOff>
                <xdr:row>35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7">
          <objectPr defaultSize="0" autoFill="0" autoLine="0" autoPict="0" dde="1">
            <anchor moveWithCells="1">
              <from>
                <xdr:col>0</xdr:col>
                <xdr:colOff>914400</xdr:colOff>
                <xdr:row>34</xdr:row>
                <xdr:rowOff>161925</xdr:rowOff>
              </from>
              <to>
                <xdr:col>2</xdr:col>
                <xdr:colOff>0</xdr:colOff>
                <xdr:row>36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8">
          <objectPr defaultSize="0" autoFill="0" autoLine="0" autoPict="0" dde="1">
            <anchor moveWithCells="1">
              <from>
                <xdr:col>0</xdr:col>
                <xdr:colOff>914400</xdr:colOff>
                <xdr:row>34</xdr:row>
                <xdr:rowOff>161925</xdr:rowOff>
              </from>
              <to>
                <xdr:col>2</xdr:col>
                <xdr:colOff>0</xdr:colOff>
                <xdr:row>36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59">
          <objectPr defaultSize="0" autoFill="0" autoLine="0" autoPict="0" dde="1">
            <anchor moveWithCells="1">
              <from>
                <xdr:col>0</xdr:col>
                <xdr:colOff>914400</xdr:colOff>
                <xdr:row>35</xdr:row>
                <xdr:rowOff>161925</xdr:rowOff>
              </from>
              <to>
                <xdr:col>2</xdr:col>
                <xdr:colOff>0</xdr:colOff>
                <xdr:row>37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0">
          <objectPr defaultSize="0" autoFill="0" autoLine="0" autoPict="0" dde="1">
            <anchor moveWithCells="1">
              <from>
                <xdr:col>0</xdr:col>
                <xdr:colOff>914400</xdr:colOff>
                <xdr:row>36</xdr:row>
                <xdr:rowOff>161925</xdr:rowOff>
              </from>
              <to>
                <xdr:col>2</xdr:col>
                <xdr:colOff>0</xdr:colOff>
                <xdr:row>38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1">
          <objectPr defaultSize="0" autoFill="0" autoLine="0" autoPict="0" dde="1">
            <anchor moveWithCells="1">
              <from>
                <xdr:col>0</xdr:col>
                <xdr:colOff>914400</xdr:colOff>
                <xdr:row>37</xdr:row>
                <xdr:rowOff>161925</xdr:rowOff>
              </from>
              <to>
                <xdr:col>2</xdr:col>
                <xdr:colOff>0</xdr:colOff>
                <xdr:row>39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2">
          <objectPr defaultSize="0" autoFill="0" autoLine="0" autoPict="0" dde="1">
            <anchor moveWithCells="1">
              <from>
                <xdr:col>0</xdr:col>
                <xdr:colOff>914400</xdr:colOff>
                <xdr:row>38</xdr:row>
                <xdr:rowOff>161925</xdr:rowOff>
              </from>
              <to>
                <xdr:col>2</xdr:col>
                <xdr:colOff>0</xdr:colOff>
                <xdr:row>40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3">
          <objectPr defaultSize="0" autoFill="0" autoLine="0" autoPict="0" dde="1">
            <anchor moveWithCells="1">
              <from>
                <xdr:col>0</xdr:col>
                <xdr:colOff>914400</xdr:colOff>
                <xdr:row>39</xdr:row>
                <xdr:rowOff>161925</xdr:rowOff>
              </from>
              <to>
                <xdr:col>2</xdr:col>
                <xdr:colOff>0</xdr:colOff>
                <xdr:row>41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4">
          <objectPr defaultSize="0" autoFill="0" autoLine="0" autoPict="0" dde="1">
            <anchor moveWithCells="1">
              <from>
                <xdr:col>0</xdr:col>
                <xdr:colOff>914400</xdr:colOff>
                <xdr:row>40</xdr:row>
                <xdr:rowOff>161925</xdr:rowOff>
              </from>
              <to>
                <xdr:col>2</xdr:col>
                <xdr:colOff>0</xdr:colOff>
                <xdr:row>42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5">
          <objectPr defaultSize="0" autoFill="0" autoLine="0" autoPict="0" dde="1">
            <anchor moveWithCells="1">
              <from>
                <xdr:col>0</xdr:col>
                <xdr:colOff>914400</xdr:colOff>
                <xdr:row>41</xdr:row>
                <xdr:rowOff>161925</xdr:rowOff>
              </from>
              <to>
                <xdr:col>2</xdr:col>
                <xdr:colOff>0</xdr:colOff>
                <xdr:row>43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6">
          <objectPr defaultSize="0" autoFill="0" autoLine="0" autoPict="0" dde="1">
            <anchor moveWithCells="1">
              <from>
                <xdr:col>0</xdr:col>
                <xdr:colOff>914400</xdr:colOff>
                <xdr:row>42</xdr:row>
                <xdr:rowOff>161925</xdr:rowOff>
              </from>
              <to>
                <xdr:col>2</xdr:col>
                <xdr:colOff>0</xdr:colOff>
                <xdr:row>44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7">
          <objectPr defaultSize="0" autoFill="0" autoLine="0" autoPict="0" dde="1">
            <anchor moveWithCells="1">
              <from>
                <xdr:col>0</xdr:col>
                <xdr:colOff>914400</xdr:colOff>
                <xdr:row>43</xdr:row>
                <xdr:rowOff>161925</xdr:rowOff>
              </from>
              <to>
                <xdr:col>2</xdr:col>
                <xdr:colOff>0</xdr:colOff>
                <xdr:row>45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8">
          <objectPr defaultSize="0" autoFill="0" autoLine="0" autoPict="0" dde="1">
            <anchor moveWithCells="1">
              <from>
                <xdr:col>0</xdr:col>
                <xdr:colOff>914400</xdr:colOff>
                <xdr:row>44</xdr:row>
                <xdr:rowOff>161925</xdr:rowOff>
              </from>
              <to>
                <xdr:col>2</xdr:col>
                <xdr:colOff>0</xdr:colOff>
                <xdr:row>46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69">
          <objectPr defaultSize="0" autoFill="0" autoLine="0" autoPict="0" dde="1">
            <anchor moveWithCells="1">
              <from>
                <xdr:col>0</xdr:col>
                <xdr:colOff>914400</xdr:colOff>
                <xdr:row>45</xdr:row>
                <xdr:rowOff>161925</xdr:rowOff>
              </from>
              <to>
                <xdr:col>2</xdr:col>
                <xdr:colOff>0</xdr:colOff>
                <xdr:row>47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0">
          <objectPr defaultSize="0" autoFill="0" autoLine="0" autoPict="0" dde="1">
            <anchor moveWithCells="1">
              <from>
                <xdr:col>0</xdr:col>
                <xdr:colOff>914400</xdr:colOff>
                <xdr:row>46</xdr:row>
                <xdr:rowOff>161925</xdr:rowOff>
              </from>
              <to>
                <xdr:col>2</xdr:col>
                <xdr:colOff>0</xdr:colOff>
                <xdr:row>48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1">
          <objectPr defaultSize="0" autoFill="0" autoLine="0" autoPict="0" dde="1">
            <anchor moveWithCells="1">
              <from>
                <xdr:col>0</xdr:col>
                <xdr:colOff>914400</xdr:colOff>
                <xdr:row>47</xdr:row>
                <xdr:rowOff>161925</xdr:rowOff>
              </from>
              <to>
                <xdr:col>2</xdr:col>
                <xdr:colOff>0</xdr:colOff>
                <xdr:row>49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2">
          <objectPr defaultSize="0" autoFill="0" autoLine="0" autoPict="0" dde="1">
            <anchor moveWithCells="1">
              <from>
                <xdr:col>0</xdr:col>
                <xdr:colOff>914400</xdr:colOff>
                <xdr:row>48</xdr:row>
                <xdr:rowOff>161925</xdr:rowOff>
              </from>
              <to>
                <xdr:col>2</xdr:col>
                <xdr:colOff>0</xdr:colOff>
                <xdr:row>50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3">
          <objectPr defaultSize="0" autoFill="0" autoLine="0" autoPict="0" dde="1">
            <anchor moveWithCells="1">
              <from>
                <xdr:col>0</xdr:col>
                <xdr:colOff>914400</xdr:colOff>
                <xdr:row>49</xdr:row>
                <xdr:rowOff>161925</xdr:rowOff>
              </from>
              <to>
                <xdr:col>2</xdr:col>
                <xdr:colOff>0</xdr:colOff>
                <xdr:row>51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4">
          <objectPr defaultSize="0" autoFill="0" autoLine="0" autoPict="0" dde="1">
            <anchor moveWithCells="1">
              <from>
                <xdr:col>0</xdr:col>
                <xdr:colOff>914400</xdr:colOff>
                <xdr:row>51</xdr:row>
                <xdr:rowOff>161925</xdr:rowOff>
              </from>
              <to>
                <xdr:col>2</xdr:col>
                <xdr:colOff>0</xdr:colOff>
                <xdr:row>53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5">
          <objectPr defaultSize="0" autoFill="0" autoLine="0" autoPict="0">
            <anchor moveWithCells="1">
              <from>
                <xdr:col>0</xdr:col>
                <xdr:colOff>914400</xdr:colOff>
                <xdr:row>50</xdr:row>
                <xdr:rowOff>161925</xdr:rowOff>
              </from>
              <to>
                <xdr:col>2</xdr:col>
                <xdr:colOff>0</xdr:colOff>
                <xdr:row>52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6">
          <objectPr defaultSize="0" autoFill="0" autoLine="0" autoPict="0" macro="[0]!CheckBox1_Click">
            <anchor moveWithCells="1">
              <from>
                <xdr:col>0</xdr:col>
                <xdr:colOff>914400</xdr:colOff>
                <xdr:row>52</xdr:row>
                <xdr:rowOff>161925</xdr:rowOff>
              </from>
              <to>
                <xdr:col>2</xdr:col>
                <xdr:colOff>0</xdr:colOff>
                <xdr:row>54</xdr:row>
                <xdr:rowOff>0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79">
          <objectPr defaultSize="0" autoFill="0" autoLine="0" autoPict="0" macro="[0]!CheckBox1_Click">
            <anchor moveWithCells="1">
              <from>
                <xdr:col>0</xdr:col>
                <xdr:colOff>914400</xdr:colOff>
                <xdr:row>53</xdr:row>
                <xdr:rowOff>171450</xdr:rowOff>
              </from>
              <to>
                <xdr:col>2</xdr:col>
                <xdr:colOff>0</xdr:colOff>
                <xdr:row>55</xdr:row>
                <xdr:rowOff>9525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81">
          <objectPr defaultSize="0" autoFill="0" autoLine="0" autoPict="0" macro="[0]!CheckBox1_Click">
            <anchor moveWithCells="1">
              <from>
                <xdr:col>0</xdr:col>
                <xdr:colOff>904875</xdr:colOff>
                <xdr:row>54</xdr:row>
                <xdr:rowOff>171450</xdr:rowOff>
              </from>
              <to>
                <xdr:col>1</xdr:col>
                <xdr:colOff>1085850</xdr:colOff>
                <xdr:row>56</xdr:row>
                <xdr:rowOff>9525</xdr:rowOff>
              </to>
            </anchor>
          </objectPr>
        </oleObject>
      </mc:Choice>
    </mc:AlternateContent>
    <mc:AlternateContent xmlns:mc="http://schemas.openxmlformats.org/markup-compatibility/2006">
      <mc:Choice Requires="x14">
        <oleObject shapeId="1082">
          <objectPr defaultSize="0" autoFill="0" autoLine="0" autoPict="0" macro="[0]!CheckBox1_Click">
            <anchor moveWithCells="1">
              <from>
                <xdr:col>0</xdr:col>
                <xdr:colOff>895350</xdr:colOff>
                <xdr:row>55</xdr:row>
                <xdr:rowOff>171450</xdr:rowOff>
              </from>
              <to>
                <xdr:col>1</xdr:col>
                <xdr:colOff>1076325</xdr:colOff>
                <xdr:row>57</xdr:row>
                <xdr:rowOff>9525</xdr:rowOff>
              </to>
            </anchor>
          </objectPr>
        </oleObject>
      </mc:Choice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2</xdr:row>
                    <xdr:rowOff>161925</xdr:rowOff>
                  </from>
                  <to>
                    <xdr:col>2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914400</xdr:colOff>
                    <xdr:row>3</xdr:row>
                    <xdr:rowOff>161925</xdr:rowOff>
                  </from>
                  <to>
                    <xdr:col>2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914400</xdr:colOff>
                    <xdr:row>4</xdr:row>
                    <xdr:rowOff>161925</xdr:rowOff>
                  </from>
                  <to>
                    <xdr:col>2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914400</xdr:colOff>
                    <xdr:row>5</xdr:row>
                    <xdr:rowOff>161925</xdr:rowOff>
                  </from>
                  <to>
                    <xdr:col>2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914400</xdr:colOff>
                    <xdr:row>6</xdr:row>
                    <xdr:rowOff>161925</xdr:rowOff>
                  </from>
                  <to>
                    <xdr:col>2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914400</xdr:colOff>
                    <xdr:row>7</xdr:row>
                    <xdr:rowOff>161925</xdr:rowOff>
                  </from>
                  <to>
                    <xdr:col>2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914400</xdr:colOff>
                    <xdr:row>8</xdr:row>
                    <xdr:rowOff>161925</xdr:rowOff>
                  </from>
                  <to>
                    <xdr:col>2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914400</xdr:colOff>
                    <xdr:row>9</xdr:row>
                    <xdr:rowOff>161925</xdr:rowOff>
                  </from>
                  <to>
                    <xdr:col>2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914400</xdr:colOff>
                    <xdr:row>10</xdr:row>
                    <xdr:rowOff>161925</xdr:rowOff>
                  </from>
                  <to>
                    <xdr:col>2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914400</xdr:colOff>
                    <xdr:row>11</xdr:row>
                    <xdr:rowOff>161925</xdr:rowOff>
                  </from>
                  <to>
                    <xdr:col>2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914400</xdr:colOff>
                    <xdr:row>12</xdr:row>
                    <xdr:rowOff>161925</xdr:rowOff>
                  </from>
                  <to>
                    <xdr:col>2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914400</xdr:colOff>
                    <xdr:row>13</xdr:row>
                    <xdr:rowOff>161925</xdr:rowOff>
                  </from>
                  <to>
                    <xdr:col>2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914400</xdr:colOff>
                    <xdr:row>14</xdr:row>
                    <xdr:rowOff>161925</xdr:rowOff>
                  </from>
                  <to>
                    <xdr:col>2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914400</xdr:colOff>
                    <xdr:row>15</xdr:row>
                    <xdr:rowOff>161925</xdr:rowOff>
                  </from>
                  <to>
                    <xdr:col>2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914400</xdr:colOff>
                    <xdr:row>16</xdr:row>
                    <xdr:rowOff>161925</xdr:rowOff>
                  </from>
                  <to>
                    <xdr:col>2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914400</xdr:colOff>
                    <xdr:row>17</xdr:row>
                    <xdr:rowOff>161925</xdr:rowOff>
                  </from>
                  <to>
                    <xdr:col>2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914400</xdr:colOff>
                    <xdr:row>18</xdr:row>
                    <xdr:rowOff>161925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914400</xdr:colOff>
                    <xdr:row>19</xdr:row>
                    <xdr:rowOff>161925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914400</xdr:colOff>
                    <xdr:row>20</xdr:row>
                    <xdr:rowOff>161925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3" name="Check Box 20">
              <controlPr defaultSize="0" autoFill="0" autoLine="0" autoPict="0">
                <anchor moveWithCells="1">
                  <from>
                    <xdr:col>0</xdr:col>
                    <xdr:colOff>914400</xdr:colOff>
                    <xdr:row>21</xdr:row>
                    <xdr:rowOff>161925</xdr:rowOff>
                  </from>
                  <to>
                    <xdr:col>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4" name="Check Box 21">
              <controlPr defaultSize="0" autoFill="0" autoLine="0" autoPict="0">
                <anchor moveWithCells="1">
                  <from>
                    <xdr:col>0</xdr:col>
                    <xdr:colOff>914400</xdr:colOff>
                    <xdr:row>22</xdr:row>
                    <xdr:rowOff>161925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5" name="Check Box 22">
              <controlPr defaultSize="0" autoFill="0" autoLine="0" autoPict="0">
                <anchor moveWithCells="1">
                  <from>
                    <xdr:col>0</xdr:col>
                    <xdr:colOff>914400</xdr:colOff>
                    <xdr:row>23</xdr:row>
                    <xdr:rowOff>161925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6" name="Check Box 23">
              <controlPr defaultSize="0" autoFill="0" autoLine="0" autoPict="0">
                <anchor moveWithCells="1">
                  <from>
                    <xdr:col>0</xdr:col>
                    <xdr:colOff>914400</xdr:colOff>
                    <xdr:row>24</xdr:row>
                    <xdr:rowOff>161925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7" name="Check Box 24">
              <controlPr defaultSize="0" autoFill="0" autoLine="0" autoPict="0">
                <anchor moveWithCells="1">
                  <from>
                    <xdr:col>0</xdr:col>
                    <xdr:colOff>914400</xdr:colOff>
                    <xdr:row>25</xdr:row>
                    <xdr:rowOff>161925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8" name="Check Box 25">
              <controlPr defaultSize="0" autoFill="0" autoLine="0" autoPict="0">
                <anchor moveWithCells="1">
                  <from>
                    <xdr:col>0</xdr:col>
                    <xdr:colOff>914400</xdr:colOff>
                    <xdr:row>26</xdr:row>
                    <xdr:rowOff>161925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9" name="Check Box 26">
              <controlPr defaultSize="0" autoFill="0" autoLine="0" autoPict="0">
                <anchor moveWithCells="1">
                  <from>
                    <xdr:col>0</xdr:col>
                    <xdr:colOff>914400</xdr:colOff>
                    <xdr:row>27</xdr:row>
                    <xdr:rowOff>161925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30" name="Check Box 27">
              <controlPr defaultSize="0" autoFill="0" autoLine="0" autoPict="0">
                <anchor moveWithCells="1">
                  <from>
                    <xdr:col>0</xdr:col>
                    <xdr:colOff>914400</xdr:colOff>
                    <xdr:row>28</xdr:row>
                    <xdr:rowOff>161925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1" name="Check Box 28">
              <controlPr defaultSize="0" autoFill="0" autoLine="0" autoPict="0">
                <anchor moveWithCells="1">
                  <from>
                    <xdr:col>0</xdr:col>
                    <xdr:colOff>914400</xdr:colOff>
                    <xdr:row>29</xdr:row>
                    <xdr:rowOff>161925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2" name="Check Box 29">
              <controlPr defaultSize="0" autoFill="0" autoLine="0" autoPict="0">
                <anchor moveWithCells="1">
                  <from>
                    <xdr:col>0</xdr:col>
                    <xdr:colOff>914400</xdr:colOff>
                    <xdr:row>30</xdr:row>
                    <xdr:rowOff>161925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3" name="Check Box 30">
              <controlPr defaultSize="0" autoFill="0" autoLine="0" autoPict="0">
                <anchor moveWithCells="1">
                  <from>
                    <xdr:col>0</xdr:col>
                    <xdr:colOff>914400</xdr:colOff>
                    <xdr:row>31</xdr:row>
                    <xdr:rowOff>161925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4" name="Check Box 31">
              <controlPr defaultSize="0" autoFill="0" autoLine="0" autoPict="0">
                <anchor moveWithCells="1">
                  <from>
                    <xdr:col>0</xdr:col>
                    <xdr:colOff>914400</xdr:colOff>
                    <xdr:row>32</xdr:row>
                    <xdr:rowOff>161925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5" name="Check Box 32">
              <controlPr defaultSize="0" autoFill="0" autoLine="0" autoPict="0">
                <anchor moveWithCells="1">
                  <from>
                    <xdr:col>0</xdr:col>
                    <xdr:colOff>914400</xdr:colOff>
                    <xdr:row>33</xdr:row>
                    <xdr:rowOff>161925</xdr:rowOff>
                  </from>
                  <to>
                    <xdr:col>2</xdr:col>
                    <xdr:colOff>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6" name="Check Box 33">
              <controlPr defaultSize="0" autoFill="0" autoLine="0" autoPict="0">
                <anchor moveWithCells="1">
                  <from>
                    <xdr:col>0</xdr:col>
                    <xdr:colOff>914400</xdr:colOff>
                    <xdr:row>34</xdr:row>
                    <xdr:rowOff>161925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7" name="Check Box 34">
              <controlPr defaultSize="0" autoFill="0" autoLine="0" autoPict="0">
                <anchor moveWithCells="1">
                  <from>
                    <xdr:col>0</xdr:col>
                    <xdr:colOff>914400</xdr:colOff>
                    <xdr:row>34</xdr:row>
                    <xdr:rowOff>161925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8" name="Check Box 35">
              <controlPr defaultSize="0" autoFill="0" autoLine="0" autoPict="0">
                <anchor moveWithCells="1">
                  <from>
                    <xdr:col>0</xdr:col>
                    <xdr:colOff>914400</xdr:colOff>
                    <xdr:row>35</xdr:row>
                    <xdr:rowOff>161925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9" name="Check Box 36">
              <controlPr defaultSize="0" autoFill="0" autoLine="0" autoPict="0">
                <anchor moveWithCells="1">
                  <from>
                    <xdr:col>0</xdr:col>
                    <xdr:colOff>914400</xdr:colOff>
                    <xdr:row>36</xdr:row>
                    <xdr:rowOff>161925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40" name="Check Box 37">
              <controlPr defaultSize="0" autoFill="0" autoLine="0" autoPict="0">
                <anchor moveWithCells="1">
                  <from>
                    <xdr:col>0</xdr:col>
                    <xdr:colOff>914400</xdr:colOff>
                    <xdr:row>37</xdr:row>
                    <xdr:rowOff>161925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1" name="Check Box 38">
              <controlPr defaultSize="0" autoFill="0" autoLine="0" autoPict="0">
                <anchor moveWithCells="1">
                  <from>
                    <xdr:col>0</xdr:col>
                    <xdr:colOff>914400</xdr:colOff>
                    <xdr:row>38</xdr:row>
                    <xdr:rowOff>161925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2" name="Check Box 39">
              <controlPr defaultSize="0" autoFill="0" autoLine="0" autoPict="0">
                <anchor moveWithCells="1">
                  <from>
                    <xdr:col>0</xdr:col>
                    <xdr:colOff>914400</xdr:colOff>
                    <xdr:row>39</xdr:row>
                    <xdr:rowOff>161925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3" name="Check Box 40">
              <controlPr defaultSize="0" autoFill="0" autoLine="0" autoPict="0">
                <anchor moveWithCells="1">
                  <from>
                    <xdr:col>0</xdr:col>
                    <xdr:colOff>914400</xdr:colOff>
                    <xdr:row>40</xdr:row>
                    <xdr:rowOff>161925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4" name="Check Box 41">
              <controlPr defaultSize="0" autoFill="0" autoLine="0" autoPict="0">
                <anchor moveWithCells="1">
                  <from>
                    <xdr:col>0</xdr:col>
                    <xdr:colOff>914400</xdr:colOff>
                    <xdr:row>41</xdr:row>
                    <xdr:rowOff>161925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5" name="Check Box 42">
              <controlPr defaultSize="0" autoFill="0" autoLine="0" autoPict="0">
                <anchor moveWithCells="1">
                  <from>
                    <xdr:col>0</xdr:col>
                    <xdr:colOff>914400</xdr:colOff>
                    <xdr:row>42</xdr:row>
                    <xdr:rowOff>161925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6" name="Check Box 43">
              <controlPr defaultSize="0" autoFill="0" autoLine="0" autoPict="0">
                <anchor moveWithCells="1">
                  <from>
                    <xdr:col>0</xdr:col>
                    <xdr:colOff>914400</xdr:colOff>
                    <xdr:row>43</xdr:row>
                    <xdr:rowOff>161925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7" name="Check Box 44">
              <controlPr defaultSize="0" autoFill="0" autoLine="0" autoPict="0">
                <anchor moveWithCells="1">
                  <from>
                    <xdr:col>0</xdr:col>
                    <xdr:colOff>914400</xdr:colOff>
                    <xdr:row>44</xdr:row>
                    <xdr:rowOff>161925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8" name="Check Box 45">
              <controlPr defaultSize="0" autoFill="0" autoLine="0" autoPict="0">
                <anchor moveWithCells="1">
                  <from>
                    <xdr:col>0</xdr:col>
                    <xdr:colOff>914400</xdr:colOff>
                    <xdr:row>45</xdr:row>
                    <xdr:rowOff>161925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9" name="Check Box 46">
              <controlPr defaultSize="0" autoFill="0" autoLine="0" autoPict="0">
                <anchor moveWithCells="1">
                  <from>
                    <xdr:col>0</xdr:col>
                    <xdr:colOff>914400</xdr:colOff>
                    <xdr:row>46</xdr:row>
                    <xdr:rowOff>161925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50" name="Check Box 47">
              <controlPr defaultSize="0" autoFill="0" autoLine="0" autoPict="0">
                <anchor moveWithCells="1">
                  <from>
                    <xdr:col>0</xdr:col>
                    <xdr:colOff>914400</xdr:colOff>
                    <xdr:row>47</xdr:row>
                    <xdr:rowOff>161925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1" name="Check Box 48">
              <controlPr defaultSize="0" autoFill="0" autoLine="0" autoPict="0">
                <anchor moveWithCells="1">
                  <from>
                    <xdr:col>0</xdr:col>
                    <xdr:colOff>914400</xdr:colOff>
                    <xdr:row>48</xdr:row>
                    <xdr:rowOff>161925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2" name="Check Box 49">
              <controlPr defaultSize="0" autoFill="0" autoLine="0" autoPict="0">
                <anchor moveWithCells="1">
                  <from>
                    <xdr:col>0</xdr:col>
                    <xdr:colOff>914400</xdr:colOff>
                    <xdr:row>49</xdr:row>
                    <xdr:rowOff>161925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3" name="Check Box 50">
              <controlPr defaultSize="0" autoFill="0" autoLine="0" autoPict="0">
                <anchor moveWithCells="1">
                  <from>
                    <xdr:col>0</xdr:col>
                    <xdr:colOff>914400</xdr:colOff>
                    <xdr:row>51</xdr:row>
                    <xdr:rowOff>161925</xdr:rowOff>
                  </from>
                  <to>
                    <xdr:col>2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4" name="Check Box 51">
              <controlPr defaultSize="0" autoFill="0" autoLine="0" autoPict="0">
                <anchor moveWithCells="1">
                  <from>
                    <xdr:col>0</xdr:col>
                    <xdr:colOff>914400</xdr:colOff>
                    <xdr:row>50</xdr:row>
                    <xdr:rowOff>161925</xdr:rowOff>
                  </from>
                  <to>
                    <xdr:col>2</xdr:col>
                    <xdr:colOff>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5" name="Check Box 52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52</xdr:row>
                    <xdr:rowOff>161925</xdr:rowOff>
                  </from>
                  <to>
                    <xdr:col>2</xdr:col>
                    <xdr:colOff>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 macro="[0]!CheckBox1_Click">
                <anchor moveWithCells="1">
                  <from>
                    <xdr:col>0</xdr:col>
                    <xdr:colOff>914400</xdr:colOff>
                    <xdr:row>53</xdr:row>
                    <xdr:rowOff>171450</xdr:rowOff>
                  </from>
                  <to>
                    <xdr:col>2</xdr:col>
                    <xdr:colOff>0</xdr:colOff>
                    <xdr:row>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 macro="[0]!CheckBox1_Click">
                <anchor moveWithCells="1">
                  <from>
                    <xdr:col>0</xdr:col>
                    <xdr:colOff>904875</xdr:colOff>
                    <xdr:row>54</xdr:row>
                    <xdr:rowOff>171450</xdr:rowOff>
                  </from>
                  <to>
                    <xdr:col>1</xdr:col>
                    <xdr:colOff>1085850</xdr:colOff>
                    <xdr:row>56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 macro="[0]!CheckBox1_Click">
                <anchor moveWithCells="1">
                  <from>
                    <xdr:col>0</xdr:col>
                    <xdr:colOff>895350</xdr:colOff>
                    <xdr:row>55</xdr:row>
                    <xdr:rowOff>171450</xdr:rowOff>
                  </from>
                  <to>
                    <xdr:col>1</xdr:col>
                    <xdr:colOff>1076325</xdr:colOff>
                    <xdr:row>57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702"/>
  <sheetViews>
    <sheetView topLeftCell="E1" workbookViewId="0">
      <selection activeCell="Y88" sqref="Y88"/>
    </sheetView>
  </sheetViews>
  <sheetFormatPr defaultRowHeight="15" x14ac:dyDescent="0.25"/>
  <cols>
    <col min="1" max="1" width="2.28515625" customWidth="1"/>
    <col min="2" max="2" width="9.140625" customWidth="1"/>
    <col min="3" max="3" width="16.42578125" customWidth="1"/>
    <col min="8" max="8" width="9.140625" customWidth="1"/>
    <col min="9" max="9" width="16.42578125" customWidth="1"/>
    <col min="14" max="14" width="9.140625" customWidth="1"/>
    <col min="15" max="15" width="16.42578125" customWidth="1"/>
    <col min="19" max="19" width="5.28515625" customWidth="1"/>
    <col min="21" max="21" width="17.140625" customWidth="1"/>
  </cols>
  <sheetData>
    <row r="1" spans="2:22" ht="15.75" thickBot="1" x14ac:dyDescent="0.3"/>
    <row r="2" spans="2:22" ht="21.75" thickBot="1" x14ac:dyDescent="0.4">
      <c r="B2" s="107"/>
      <c r="C2" s="108" t="s">
        <v>168</v>
      </c>
      <c r="D2" s="109"/>
      <c r="H2" s="107"/>
      <c r="I2" s="108" t="s">
        <v>167</v>
      </c>
      <c r="J2" s="109"/>
      <c r="N2" s="107"/>
      <c r="O2" s="108" t="s">
        <v>648</v>
      </c>
      <c r="P2" s="109"/>
      <c r="T2" s="107"/>
      <c r="U2" s="108" t="s">
        <v>647</v>
      </c>
      <c r="V2" s="109"/>
    </row>
    <row r="4" spans="2:22" x14ac:dyDescent="0.25">
      <c r="B4" s="3" t="s">
        <v>12</v>
      </c>
      <c r="C4" s="16"/>
      <c r="D4" s="16"/>
      <c r="E4" s="16"/>
      <c r="H4" s="3" t="s">
        <v>106</v>
      </c>
      <c r="I4" s="19"/>
      <c r="J4" s="19"/>
      <c r="K4" s="16"/>
      <c r="N4" s="3" t="s">
        <v>566</v>
      </c>
      <c r="O4" s="19"/>
      <c r="P4" s="19"/>
      <c r="T4" s="3" t="s">
        <v>649</v>
      </c>
      <c r="U4" s="19"/>
      <c r="V4" s="19"/>
    </row>
    <row r="5" spans="2:22" x14ac:dyDescent="0.25">
      <c r="B5" s="17" t="s">
        <v>0</v>
      </c>
      <c r="C5" s="17" t="s">
        <v>1</v>
      </c>
      <c r="D5" s="17" t="s">
        <v>2</v>
      </c>
      <c r="E5" s="16"/>
      <c r="H5" s="17" t="s">
        <v>0</v>
      </c>
      <c r="I5" s="17" t="s">
        <v>1</v>
      </c>
      <c r="J5" s="17" t="s">
        <v>2</v>
      </c>
      <c r="K5" s="16"/>
      <c r="N5" s="17" t="s">
        <v>0</v>
      </c>
      <c r="O5" s="17" t="s">
        <v>1</v>
      </c>
      <c r="P5" s="17" t="s">
        <v>2</v>
      </c>
      <c r="T5" s="17" t="s">
        <v>0</v>
      </c>
      <c r="U5" s="17" t="s">
        <v>1</v>
      </c>
      <c r="V5" s="17" t="s">
        <v>2</v>
      </c>
    </row>
    <row r="6" spans="2:22" x14ac:dyDescent="0.25">
      <c r="B6" s="16">
        <v>0</v>
      </c>
      <c r="C6" s="16" t="s">
        <v>3</v>
      </c>
      <c r="D6" s="16">
        <v>50</v>
      </c>
      <c r="E6" s="16"/>
      <c r="H6" s="16">
        <v>0</v>
      </c>
      <c r="I6" s="16" t="s">
        <v>65</v>
      </c>
      <c r="J6" s="16">
        <v>115</v>
      </c>
      <c r="K6" s="16"/>
      <c r="N6" s="16">
        <v>0</v>
      </c>
      <c r="O6" s="16" t="s">
        <v>119</v>
      </c>
      <c r="P6" s="16">
        <v>219</v>
      </c>
      <c r="T6" s="16">
        <v>0</v>
      </c>
      <c r="U6" s="16" t="s">
        <v>151</v>
      </c>
      <c r="V6" s="16">
        <v>178</v>
      </c>
    </row>
    <row r="7" spans="2:22" x14ac:dyDescent="0.25">
      <c r="B7" s="16">
        <v>1</v>
      </c>
      <c r="C7" s="16" t="s">
        <v>4</v>
      </c>
      <c r="D7" s="16">
        <v>48</v>
      </c>
      <c r="E7" s="16"/>
      <c r="H7" s="16">
        <v>1</v>
      </c>
      <c r="I7" s="16" t="s">
        <v>35</v>
      </c>
      <c r="J7" s="16">
        <v>54</v>
      </c>
      <c r="K7" s="16"/>
      <c r="N7" s="16">
        <v>1</v>
      </c>
      <c r="O7" s="16" t="s">
        <v>151</v>
      </c>
      <c r="P7" s="16">
        <v>97</v>
      </c>
      <c r="T7" s="16">
        <v>1</v>
      </c>
      <c r="U7" s="16" t="s">
        <v>119</v>
      </c>
      <c r="V7" s="16">
        <v>171</v>
      </c>
    </row>
    <row r="8" spans="2:22" x14ac:dyDescent="0.25">
      <c r="B8" s="16">
        <v>2</v>
      </c>
      <c r="C8" s="16" t="s">
        <v>14</v>
      </c>
      <c r="D8" s="16">
        <v>36</v>
      </c>
      <c r="E8" s="16"/>
      <c r="H8" s="16">
        <v>2</v>
      </c>
      <c r="I8" s="16" t="s">
        <v>80</v>
      </c>
      <c r="J8" s="16" t="s">
        <v>108</v>
      </c>
      <c r="K8" s="9" t="s">
        <v>109</v>
      </c>
      <c r="N8" s="16">
        <v>2</v>
      </c>
      <c r="O8" s="16" t="s">
        <v>113</v>
      </c>
      <c r="P8" s="16">
        <v>87</v>
      </c>
      <c r="T8" s="16">
        <v>2</v>
      </c>
      <c r="U8" s="16" t="s">
        <v>139</v>
      </c>
      <c r="V8" s="16">
        <v>62</v>
      </c>
    </row>
    <row r="9" spans="2:22" x14ac:dyDescent="0.25">
      <c r="B9" s="16">
        <v>3</v>
      </c>
      <c r="C9" s="16" t="s">
        <v>5</v>
      </c>
      <c r="D9" s="16">
        <v>27</v>
      </c>
      <c r="E9" s="16"/>
      <c r="H9" s="16">
        <v>3</v>
      </c>
      <c r="I9" s="16" t="s">
        <v>81</v>
      </c>
      <c r="J9" s="16">
        <v>48</v>
      </c>
      <c r="K9" s="16"/>
      <c r="N9" s="16">
        <v>3</v>
      </c>
      <c r="O9" s="16" t="s">
        <v>139</v>
      </c>
      <c r="P9" s="16">
        <v>45</v>
      </c>
      <c r="T9" s="16">
        <v>3</v>
      </c>
      <c r="U9" s="16" t="s">
        <v>113</v>
      </c>
      <c r="V9" s="16">
        <v>45</v>
      </c>
    </row>
    <row r="10" spans="2:22" x14ac:dyDescent="0.25">
      <c r="B10" s="16">
        <v>4</v>
      </c>
      <c r="C10" s="16" t="s">
        <v>6</v>
      </c>
      <c r="D10" s="16">
        <v>19</v>
      </c>
      <c r="E10" s="16"/>
      <c r="H10" s="16">
        <v>4</v>
      </c>
      <c r="I10" s="16" t="s">
        <v>59</v>
      </c>
      <c r="J10" s="16">
        <v>40</v>
      </c>
      <c r="K10" s="16"/>
      <c r="N10" s="16">
        <v>4</v>
      </c>
      <c r="O10" s="16" t="s">
        <v>134</v>
      </c>
      <c r="P10" s="16">
        <v>34</v>
      </c>
      <c r="T10" s="16">
        <v>4</v>
      </c>
      <c r="U10" s="16" t="s">
        <v>622</v>
      </c>
      <c r="V10" s="16">
        <v>35</v>
      </c>
    </row>
    <row r="11" spans="2:22" x14ac:dyDescent="0.25">
      <c r="B11" s="16" t="s">
        <v>31</v>
      </c>
      <c r="C11" s="16" t="s">
        <v>7</v>
      </c>
      <c r="D11" s="16">
        <v>19</v>
      </c>
      <c r="E11" s="16"/>
      <c r="H11" s="16">
        <v>5</v>
      </c>
      <c r="I11" s="16" t="s">
        <v>94</v>
      </c>
      <c r="J11" s="16">
        <v>39</v>
      </c>
      <c r="K11" s="16"/>
      <c r="N11" s="16">
        <v>5</v>
      </c>
      <c r="O11" s="16" t="s">
        <v>155</v>
      </c>
      <c r="P11" s="16">
        <v>15</v>
      </c>
      <c r="T11" s="16">
        <v>5</v>
      </c>
      <c r="U11" s="16" t="s">
        <v>129</v>
      </c>
      <c r="V11" s="16">
        <v>22</v>
      </c>
    </row>
    <row r="12" spans="2:22" x14ac:dyDescent="0.25">
      <c r="B12" s="16" t="s">
        <v>31</v>
      </c>
      <c r="C12" s="16" t="s">
        <v>8</v>
      </c>
      <c r="D12" s="16">
        <v>19</v>
      </c>
      <c r="E12" s="16"/>
      <c r="H12" s="16">
        <v>6</v>
      </c>
      <c r="I12" s="16" t="s">
        <v>52</v>
      </c>
      <c r="J12" s="16">
        <v>34</v>
      </c>
      <c r="K12" s="16"/>
      <c r="N12" s="16">
        <v>6</v>
      </c>
      <c r="O12" s="16" t="s">
        <v>41</v>
      </c>
      <c r="P12" s="16">
        <v>14</v>
      </c>
      <c r="T12" s="16">
        <v>6</v>
      </c>
      <c r="U12" s="16" t="s">
        <v>154</v>
      </c>
      <c r="V12" s="16">
        <v>14</v>
      </c>
    </row>
    <row r="13" spans="2:22" x14ac:dyDescent="0.25">
      <c r="B13" s="16">
        <v>7</v>
      </c>
      <c r="C13" s="16" t="s">
        <v>9</v>
      </c>
      <c r="D13" s="16">
        <v>14</v>
      </c>
      <c r="E13" s="16"/>
      <c r="H13" s="16">
        <v>7</v>
      </c>
      <c r="I13" s="16" t="s">
        <v>69</v>
      </c>
      <c r="J13" s="16">
        <v>27</v>
      </c>
      <c r="K13" s="16"/>
      <c r="N13" s="16" t="s">
        <v>31</v>
      </c>
      <c r="O13" s="16" t="s">
        <v>154</v>
      </c>
      <c r="P13" s="16">
        <v>14</v>
      </c>
      <c r="T13" s="16">
        <v>7</v>
      </c>
      <c r="U13" s="16" t="s">
        <v>134</v>
      </c>
      <c r="V13" s="16">
        <v>13</v>
      </c>
    </row>
    <row r="14" spans="2:22" x14ac:dyDescent="0.25">
      <c r="B14" s="16">
        <v>8</v>
      </c>
      <c r="C14" s="16" t="s">
        <v>10</v>
      </c>
      <c r="D14" s="16">
        <v>13</v>
      </c>
      <c r="E14" s="16"/>
      <c r="H14" s="16">
        <v>8</v>
      </c>
      <c r="I14" s="16" t="s">
        <v>37</v>
      </c>
      <c r="J14" s="16">
        <v>25</v>
      </c>
      <c r="K14" s="16"/>
      <c r="N14" s="16" t="s">
        <v>31</v>
      </c>
      <c r="O14" s="16" t="s">
        <v>160</v>
      </c>
      <c r="P14" s="16">
        <v>14</v>
      </c>
      <c r="T14" s="16" t="s">
        <v>31</v>
      </c>
      <c r="U14" s="16" t="s">
        <v>41</v>
      </c>
      <c r="V14" s="16">
        <v>13</v>
      </c>
    </row>
    <row r="15" spans="2:22" x14ac:dyDescent="0.25">
      <c r="B15" s="16">
        <v>9</v>
      </c>
      <c r="C15" s="16" t="s">
        <v>11</v>
      </c>
      <c r="D15" s="16">
        <v>10</v>
      </c>
      <c r="E15" s="16"/>
      <c r="H15" s="16">
        <v>9</v>
      </c>
      <c r="I15" s="16" t="s">
        <v>107</v>
      </c>
      <c r="J15" s="16">
        <v>22</v>
      </c>
      <c r="K15" s="16"/>
      <c r="N15" s="16">
        <v>9</v>
      </c>
      <c r="O15" s="16" t="s">
        <v>129</v>
      </c>
      <c r="P15" s="16">
        <v>13</v>
      </c>
      <c r="T15" s="16">
        <v>9</v>
      </c>
      <c r="U15" s="16" t="s">
        <v>155</v>
      </c>
      <c r="V15" s="16">
        <v>10</v>
      </c>
    </row>
    <row r="16" spans="2:22" x14ac:dyDescent="0.25">
      <c r="B16" s="16"/>
      <c r="C16" s="16"/>
      <c r="D16" s="16"/>
      <c r="E16" s="16"/>
      <c r="H16" s="16"/>
      <c r="I16" s="16"/>
      <c r="J16" s="16"/>
      <c r="K16" s="16"/>
    </row>
    <row r="17" spans="2:23" x14ac:dyDescent="0.25">
      <c r="B17" s="3" t="s">
        <v>13</v>
      </c>
      <c r="C17" s="16"/>
      <c r="D17" s="16"/>
      <c r="E17" s="16"/>
      <c r="H17" s="3" t="s">
        <v>110</v>
      </c>
      <c r="I17" s="19"/>
      <c r="J17" s="19"/>
      <c r="K17" s="16"/>
      <c r="N17" s="3" t="s">
        <v>567</v>
      </c>
      <c r="O17" s="19"/>
      <c r="P17" s="19"/>
      <c r="Q17" s="16"/>
      <c r="T17" s="3" t="s">
        <v>650</v>
      </c>
      <c r="U17" s="19"/>
      <c r="V17" s="19"/>
    </row>
    <row r="18" spans="2:23" x14ac:dyDescent="0.25">
      <c r="B18" s="17" t="s">
        <v>0</v>
      </c>
      <c r="C18" s="17" t="s">
        <v>1</v>
      </c>
      <c r="D18" s="17" t="s">
        <v>2</v>
      </c>
      <c r="E18" s="16"/>
      <c r="H18" s="17" t="s">
        <v>0</v>
      </c>
      <c r="I18" s="17" t="s">
        <v>1</v>
      </c>
      <c r="J18" s="17" t="s">
        <v>2</v>
      </c>
      <c r="K18" s="16"/>
      <c r="N18" s="17" t="s">
        <v>0</v>
      </c>
      <c r="O18" s="17" t="s">
        <v>1</v>
      </c>
      <c r="P18" s="17" t="s">
        <v>2</v>
      </c>
      <c r="Q18" s="16"/>
      <c r="T18" s="17" t="s">
        <v>0</v>
      </c>
      <c r="U18" s="17" t="s">
        <v>1</v>
      </c>
      <c r="V18" s="17" t="s">
        <v>2</v>
      </c>
    </row>
    <row r="19" spans="2:23" x14ac:dyDescent="0.25">
      <c r="B19" s="5">
        <v>0</v>
      </c>
      <c r="C19" s="5" t="s">
        <v>15</v>
      </c>
      <c r="D19" s="6">
        <v>69</v>
      </c>
      <c r="E19" s="16"/>
      <c r="H19" s="16">
        <v>0</v>
      </c>
      <c r="I19" s="16" t="s">
        <v>65</v>
      </c>
      <c r="J19" s="16">
        <v>121</v>
      </c>
      <c r="K19" s="16"/>
      <c r="N19" s="16">
        <v>0</v>
      </c>
      <c r="O19" s="16" t="s">
        <v>119</v>
      </c>
      <c r="P19" s="16">
        <v>218</v>
      </c>
      <c r="Q19" s="16"/>
      <c r="T19" s="16">
        <v>0</v>
      </c>
      <c r="U19" s="16" t="s">
        <v>151</v>
      </c>
      <c r="V19" s="16">
        <v>174</v>
      </c>
    </row>
    <row r="20" spans="2:23" x14ac:dyDescent="0.25">
      <c r="B20" s="5">
        <v>1</v>
      </c>
      <c r="C20" s="6" t="s">
        <v>4</v>
      </c>
      <c r="D20" s="6">
        <v>43</v>
      </c>
      <c r="E20" s="16"/>
      <c r="H20" s="16">
        <v>1</v>
      </c>
      <c r="I20" s="10" t="s">
        <v>81</v>
      </c>
      <c r="J20" s="16">
        <v>51</v>
      </c>
      <c r="K20" s="16"/>
      <c r="N20" s="16">
        <v>1</v>
      </c>
      <c r="O20" s="16" t="s">
        <v>151</v>
      </c>
      <c r="P20" s="16">
        <v>100</v>
      </c>
      <c r="Q20" s="16"/>
      <c r="T20" s="16">
        <v>1</v>
      </c>
      <c r="U20" s="16" t="s">
        <v>119</v>
      </c>
      <c r="V20" s="16">
        <v>173</v>
      </c>
    </row>
    <row r="21" spans="2:23" x14ac:dyDescent="0.25">
      <c r="B21" s="5">
        <v>2</v>
      </c>
      <c r="C21" s="6" t="s">
        <v>14</v>
      </c>
      <c r="D21" s="6">
        <v>30</v>
      </c>
      <c r="E21" s="16"/>
      <c r="H21" s="16">
        <v>2</v>
      </c>
      <c r="I21" s="16" t="s">
        <v>35</v>
      </c>
      <c r="J21" s="16">
        <v>50</v>
      </c>
      <c r="K21" s="16"/>
      <c r="N21" s="16">
        <v>2</v>
      </c>
      <c r="O21" s="16" t="s">
        <v>113</v>
      </c>
      <c r="P21" s="16">
        <v>86</v>
      </c>
      <c r="Q21" s="16"/>
      <c r="T21" s="16">
        <v>2</v>
      </c>
      <c r="U21" s="16" t="s">
        <v>139</v>
      </c>
      <c r="V21" s="16">
        <v>60</v>
      </c>
    </row>
    <row r="22" spans="2:23" x14ac:dyDescent="0.25">
      <c r="B22" s="5">
        <v>3</v>
      </c>
      <c r="C22" s="6" t="s">
        <v>16</v>
      </c>
      <c r="D22" s="6">
        <v>21</v>
      </c>
      <c r="E22" s="16"/>
      <c r="H22" s="16">
        <v>3</v>
      </c>
      <c r="I22" s="16" t="s">
        <v>80</v>
      </c>
      <c r="J22" s="16">
        <v>48</v>
      </c>
      <c r="K22" s="16"/>
      <c r="N22" s="16">
        <v>3</v>
      </c>
      <c r="O22" s="16" t="s">
        <v>139</v>
      </c>
      <c r="P22" s="16">
        <v>49</v>
      </c>
      <c r="Q22" s="16"/>
      <c r="T22" s="16">
        <v>3</v>
      </c>
      <c r="U22" s="16" t="s">
        <v>622</v>
      </c>
      <c r="V22" s="16">
        <v>43</v>
      </c>
      <c r="W22" s="112" t="s">
        <v>651</v>
      </c>
    </row>
    <row r="23" spans="2:23" x14ac:dyDescent="0.25">
      <c r="B23" s="5">
        <v>4</v>
      </c>
      <c r="C23" s="6" t="s">
        <v>17</v>
      </c>
      <c r="D23" s="6">
        <v>20</v>
      </c>
      <c r="E23" s="16"/>
      <c r="H23" s="16">
        <v>4</v>
      </c>
      <c r="I23" s="16" t="s">
        <v>59</v>
      </c>
      <c r="J23" s="16">
        <v>45</v>
      </c>
      <c r="K23" s="16"/>
      <c r="N23" s="16">
        <v>4</v>
      </c>
      <c r="O23" s="16" t="s">
        <v>134</v>
      </c>
      <c r="P23" s="16">
        <v>33</v>
      </c>
      <c r="Q23" s="16"/>
      <c r="T23" s="16">
        <v>4</v>
      </c>
      <c r="U23" s="16" t="s">
        <v>113</v>
      </c>
      <c r="V23" s="16">
        <v>40</v>
      </c>
    </row>
    <row r="24" spans="2:23" x14ac:dyDescent="0.25">
      <c r="B24" s="5">
        <v>5</v>
      </c>
      <c r="C24" s="6" t="s">
        <v>18</v>
      </c>
      <c r="D24" s="6">
        <v>17</v>
      </c>
      <c r="E24" s="16"/>
      <c r="H24" s="16">
        <v>5</v>
      </c>
      <c r="I24" s="16" t="s">
        <v>94</v>
      </c>
      <c r="J24" s="16">
        <v>35</v>
      </c>
      <c r="K24" s="16"/>
      <c r="N24" s="16">
        <v>5</v>
      </c>
      <c r="O24" s="16" t="s">
        <v>155</v>
      </c>
      <c r="P24" s="16">
        <v>15</v>
      </c>
      <c r="Q24" s="16"/>
      <c r="T24" s="16">
        <v>5</v>
      </c>
      <c r="U24" s="16" t="s">
        <v>129</v>
      </c>
      <c r="V24" s="16">
        <v>22</v>
      </c>
    </row>
    <row r="25" spans="2:23" x14ac:dyDescent="0.25">
      <c r="B25" s="5">
        <v>6</v>
      </c>
      <c r="C25" s="6" t="s">
        <v>8</v>
      </c>
      <c r="D25" s="6">
        <v>14</v>
      </c>
      <c r="E25" s="16"/>
      <c r="H25" s="16">
        <v>6</v>
      </c>
      <c r="I25" s="16" t="s">
        <v>69</v>
      </c>
      <c r="J25" s="16">
        <v>33</v>
      </c>
      <c r="K25" s="16"/>
      <c r="N25" s="16">
        <v>6</v>
      </c>
      <c r="O25" s="16" t="s">
        <v>41</v>
      </c>
      <c r="P25" s="16">
        <v>14</v>
      </c>
      <c r="Q25" s="16"/>
      <c r="T25" s="16">
        <v>6</v>
      </c>
      <c r="U25" s="16" t="s">
        <v>154</v>
      </c>
      <c r="V25" s="16">
        <v>14</v>
      </c>
    </row>
    <row r="26" spans="2:23" x14ac:dyDescent="0.25">
      <c r="B26" s="5">
        <v>7</v>
      </c>
      <c r="C26" s="6" t="s">
        <v>19</v>
      </c>
      <c r="D26" s="6">
        <v>12</v>
      </c>
      <c r="E26" s="16"/>
      <c r="H26" s="16">
        <v>7</v>
      </c>
      <c r="I26" s="16" t="s">
        <v>52</v>
      </c>
      <c r="J26" s="16">
        <v>28</v>
      </c>
      <c r="K26" s="16"/>
      <c r="N26" s="16" t="s">
        <v>31</v>
      </c>
      <c r="O26" s="16" t="s">
        <v>154</v>
      </c>
      <c r="P26" s="16">
        <v>14</v>
      </c>
      <c r="Q26" s="16"/>
      <c r="T26" s="16">
        <v>7</v>
      </c>
      <c r="U26" s="16" t="s">
        <v>134</v>
      </c>
      <c r="V26" s="16">
        <v>13</v>
      </c>
    </row>
    <row r="27" spans="2:23" x14ac:dyDescent="0.25">
      <c r="B27" s="16" t="s">
        <v>31</v>
      </c>
      <c r="C27" s="6" t="s">
        <v>20</v>
      </c>
      <c r="D27" s="6">
        <v>12</v>
      </c>
      <c r="E27" s="16"/>
      <c r="H27" s="16">
        <v>8</v>
      </c>
      <c r="I27" s="16" t="s">
        <v>37</v>
      </c>
      <c r="J27" s="16">
        <v>26</v>
      </c>
      <c r="K27" s="16"/>
      <c r="N27" s="16">
        <v>8</v>
      </c>
      <c r="O27" s="16" t="s">
        <v>160</v>
      </c>
      <c r="P27" s="16">
        <v>13</v>
      </c>
      <c r="Q27" s="16"/>
      <c r="T27" s="16" t="s">
        <v>31</v>
      </c>
      <c r="U27" s="16" t="s">
        <v>41</v>
      </c>
      <c r="V27" s="16">
        <v>13</v>
      </c>
    </row>
    <row r="28" spans="2:23" x14ac:dyDescent="0.25">
      <c r="B28" s="5">
        <v>9</v>
      </c>
      <c r="C28" s="6" t="s">
        <v>21</v>
      </c>
      <c r="D28" s="6">
        <v>10</v>
      </c>
      <c r="E28" s="16"/>
      <c r="H28" s="16" t="s">
        <v>31</v>
      </c>
      <c r="I28" s="16" t="s">
        <v>107</v>
      </c>
      <c r="J28" s="16">
        <v>26</v>
      </c>
      <c r="K28" s="16"/>
      <c r="N28" s="16">
        <v>9</v>
      </c>
      <c r="O28" s="16" t="s">
        <v>129</v>
      </c>
      <c r="P28" s="16">
        <v>12</v>
      </c>
      <c r="Q28" s="16"/>
      <c r="T28" s="16">
        <v>9</v>
      </c>
      <c r="U28" s="16" t="s">
        <v>155</v>
      </c>
      <c r="V28" s="16">
        <v>10</v>
      </c>
    </row>
    <row r="29" spans="2:23" x14ac:dyDescent="0.25">
      <c r="B29" s="7"/>
      <c r="C29" s="5"/>
      <c r="D29" s="5"/>
      <c r="E29" s="16"/>
      <c r="H29" s="16"/>
      <c r="I29" s="16"/>
      <c r="J29" s="16"/>
      <c r="K29" s="16"/>
    </row>
    <row r="30" spans="2:23" x14ac:dyDescent="0.25">
      <c r="B30" s="3" t="s">
        <v>22</v>
      </c>
      <c r="C30" s="16"/>
      <c r="D30" s="16"/>
      <c r="E30" s="19"/>
      <c r="H30" s="3" t="s">
        <v>111</v>
      </c>
      <c r="I30" s="19"/>
      <c r="J30" s="19"/>
      <c r="K30" s="16"/>
      <c r="N30" s="3" t="s">
        <v>568</v>
      </c>
      <c r="O30" s="19"/>
      <c r="P30" s="19"/>
      <c r="Q30" s="16"/>
      <c r="T30" s="3" t="s">
        <v>652</v>
      </c>
      <c r="U30" s="19"/>
      <c r="V30" s="19"/>
    </row>
    <row r="31" spans="2:23" x14ac:dyDescent="0.25">
      <c r="B31" s="17" t="s">
        <v>0</v>
      </c>
      <c r="C31" s="17" t="s">
        <v>1</v>
      </c>
      <c r="D31" s="17" t="s">
        <v>2</v>
      </c>
      <c r="E31" s="19"/>
      <c r="H31" s="17" t="s">
        <v>0</v>
      </c>
      <c r="I31" s="17" t="s">
        <v>1</v>
      </c>
      <c r="J31" s="17" t="s">
        <v>2</v>
      </c>
      <c r="K31" s="16"/>
      <c r="N31" s="17" t="s">
        <v>0</v>
      </c>
      <c r="O31" s="17" t="s">
        <v>1</v>
      </c>
      <c r="P31" s="17" t="s">
        <v>2</v>
      </c>
      <c r="Q31" s="16"/>
      <c r="T31" s="17" t="s">
        <v>0</v>
      </c>
      <c r="U31" s="17" t="s">
        <v>1</v>
      </c>
      <c r="V31" s="17" t="s">
        <v>2</v>
      </c>
    </row>
    <row r="32" spans="2:23" x14ac:dyDescent="0.25">
      <c r="B32" s="5">
        <v>0</v>
      </c>
      <c r="C32" s="6" t="s">
        <v>15</v>
      </c>
      <c r="D32" s="6">
        <v>91</v>
      </c>
      <c r="E32" s="19"/>
      <c r="H32" s="16">
        <v>0</v>
      </c>
      <c r="I32" s="16" t="s">
        <v>65</v>
      </c>
      <c r="J32" s="16">
        <v>123</v>
      </c>
      <c r="K32" s="16"/>
      <c r="N32" s="16">
        <v>0</v>
      </c>
      <c r="O32" s="16" t="s">
        <v>119</v>
      </c>
      <c r="P32" s="16">
        <v>219</v>
      </c>
      <c r="Q32" s="16"/>
      <c r="T32" s="16">
        <v>0</v>
      </c>
      <c r="U32" s="16" t="s">
        <v>151</v>
      </c>
      <c r="V32" s="16">
        <v>174</v>
      </c>
    </row>
    <row r="33" spans="2:23" x14ac:dyDescent="0.25">
      <c r="B33" s="5">
        <v>1</v>
      </c>
      <c r="C33" s="6" t="s">
        <v>23</v>
      </c>
      <c r="D33" s="6">
        <v>36</v>
      </c>
      <c r="E33" s="19"/>
      <c r="H33" s="16">
        <v>1</v>
      </c>
      <c r="I33" s="16" t="s">
        <v>81</v>
      </c>
      <c r="J33" s="16">
        <v>51</v>
      </c>
      <c r="K33" s="16"/>
      <c r="N33" s="16">
        <v>1</v>
      </c>
      <c r="O33" s="16" t="s">
        <v>151</v>
      </c>
      <c r="P33" s="16">
        <v>99</v>
      </c>
      <c r="Q33" s="16"/>
      <c r="T33" s="16">
        <v>1</v>
      </c>
      <c r="U33" s="16" t="s">
        <v>119</v>
      </c>
      <c r="V33" s="16">
        <v>169</v>
      </c>
    </row>
    <row r="34" spans="2:23" x14ac:dyDescent="0.25">
      <c r="B34" s="5">
        <v>2</v>
      </c>
      <c r="C34" s="6" t="s">
        <v>14</v>
      </c>
      <c r="D34" s="6">
        <v>30</v>
      </c>
      <c r="E34" s="19"/>
      <c r="H34" s="16">
        <v>2</v>
      </c>
      <c r="I34" s="16" t="s">
        <v>35</v>
      </c>
      <c r="J34" s="16">
        <v>45</v>
      </c>
      <c r="K34" s="16"/>
      <c r="N34" s="16">
        <v>2</v>
      </c>
      <c r="O34" s="16" t="s">
        <v>113</v>
      </c>
      <c r="P34" s="16">
        <v>85</v>
      </c>
      <c r="Q34" s="16"/>
      <c r="T34" s="16">
        <v>2</v>
      </c>
      <c r="U34" s="16" t="s">
        <v>139</v>
      </c>
      <c r="V34" s="16">
        <v>58</v>
      </c>
    </row>
    <row r="35" spans="2:23" x14ac:dyDescent="0.25">
      <c r="B35" s="5">
        <v>3</v>
      </c>
      <c r="C35" s="6" t="s">
        <v>17</v>
      </c>
      <c r="D35" s="6">
        <v>22</v>
      </c>
      <c r="E35" s="19"/>
      <c r="H35" s="16" t="s">
        <v>31</v>
      </c>
      <c r="I35" s="16" t="s">
        <v>59</v>
      </c>
      <c r="J35" s="16">
        <v>45</v>
      </c>
      <c r="K35" s="16"/>
      <c r="N35" s="16">
        <v>3</v>
      </c>
      <c r="O35" s="16" t="s">
        <v>139</v>
      </c>
      <c r="P35" s="16">
        <v>52</v>
      </c>
      <c r="Q35" s="16"/>
      <c r="T35" s="16">
        <v>3</v>
      </c>
      <c r="U35" s="16" t="s">
        <v>622</v>
      </c>
      <c r="V35" s="16">
        <v>52</v>
      </c>
    </row>
    <row r="36" spans="2:23" x14ac:dyDescent="0.25">
      <c r="B36" s="5">
        <v>4</v>
      </c>
      <c r="C36" s="6" t="s">
        <v>18</v>
      </c>
      <c r="D36" s="6">
        <v>15</v>
      </c>
      <c r="E36" s="19"/>
      <c r="H36" s="16">
        <v>4</v>
      </c>
      <c r="I36" s="16" t="s">
        <v>80</v>
      </c>
      <c r="J36" s="16">
        <v>41</v>
      </c>
      <c r="K36" s="16"/>
      <c r="N36" s="16">
        <v>4</v>
      </c>
      <c r="O36" s="16" t="s">
        <v>134</v>
      </c>
      <c r="P36" s="16">
        <v>30</v>
      </c>
      <c r="Q36" s="16"/>
      <c r="T36" s="16">
        <v>4</v>
      </c>
      <c r="U36" s="16" t="s">
        <v>113</v>
      </c>
      <c r="V36" s="16">
        <v>37</v>
      </c>
    </row>
    <row r="37" spans="2:23" x14ac:dyDescent="0.25">
      <c r="B37" s="5">
        <v>5</v>
      </c>
      <c r="C37" s="6" t="s">
        <v>16</v>
      </c>
      <c r="D37" s="6">
        <v>14</v>
      </c>
      <c r="E37" s="19"/>
      <c r="H37" s="16">
        <v>5</v>
      </c>
      <c r="I37" s="16" t="s">
        <v>107</v>
      </c>
      <c r="J37" s="16">
        <v>33</v>
      </c>
      <c r="K37" s="16"/>
      <c r="N37" s="16">
        <v>5</v>
      </c>
      <c r="O37" s="16" t="s">
        <v>155</v>
      </c>
      <c r="P37" s="16">
        <v>15</v>
      </c>
      <c r="Q37" s="16"/>
      <c r="T37" s="16">
        <v>5</v>
      </c>
      <c r="U37" s="16" t="s">
        <v>129</v>
      </c>
      <c r="V37" s="16">
        <v>23</v>
      </c>
    </row>
    <row r="38" spans="2:23" x14ac:dyDescent="0.25">
      <c r="B38" s="5">
        <v>6</v>
      </c>
      <c r="C38" s="6" t="s">
        <v>24</v>
      </c>
      <c r="D38" s="6">
        <v>13</v>
      </c>
      <c r="E38" s="19"/>
      <c r="H38" s="16">
        <v>6</v>
      </c>
      <c r="I38" s="16" t="s">
        <v>94</v>
      </c>
      <c r="J38" s="16">
        <v>32</v>
      </c>
      <c r="K38" s="16"/>
      <c r="N38" s="16" t="s">
        <v>31</v>
      </c>
      <c r="O38" s="16" t="s">
        <v>154</v>
      </c>
      <c r="P38" s="16">
        <v>15</v>
      </c>
      <c r="Q38" s="16"/>
      <c r="T38" s="16">
        <v>6</v>
      </c>
      <c r="U38" s="16" t="s">
        <v>154</v>
      </c>
      <c r="V38" s="16">
        <v>14</v>
      </c>
    </row>
    <row r="39" spans="2:23" x14ac:dyDescent="0.25">
      <c r="B39" s="5">
        <v>7</v>
      </c>
      <c r="C39" s="6" t="s">
        <v>8</v>
      </c>
      <c r="D39" s="6">
        <v>12</v>
      </c>
      <c r="E39" s="19"/>
      <c r="H39" s="16">
        <v>7</v>
      </c>
      <c r="I39" s="16" t="s">
        <v>69</v>
      </c>
      <c r="J39" s="16">
        <v>31</v>
      </c>
      <c r="K39" s="16"/>
      <c r="N39" s="16">
        <v>6</v>
      </c>
      <c r="O39" s="16" t="s">
        <v>41</v>
      </c>
      <c r="P39" s="16">
        <v>14</v>
      </c>
      <c r="Q39" s="16"/>
      <c r="T39" s="16">
        <v>7</v>
      </c>
      <c r="U39" s="16" t="s">
        <v>41</v>
      </c>
      <c r="V39" s="16">
        <v>13</v>
      </c>
    </row>
    <row r="40" spans="2:23" x14ac:dyDescent="0.25">
      <c r="B40" s="5">
        <v>8</v>
      </c>
      <c r="C40" s="6" t="s">
        <v>20</v>
      </c>
      <c r="D40" s="6">
        <v>9</v>
      </c>
      <c r="E40" s="19"/>
      <c r="H40" s="16">
        <v>8</v>
      </c>
      <c r="I40" s="16" t="s">
        <v>37</v>
      </c>
      <c r="J40" s="16">
        <v>26</v>
      </c>
      <c r="K40" s="16"/>
      <c r="N40" s="16">
        <v>8</v>
      </c>
      <c r="O40" s="16" t="s">
        <v>160</v>
      </c>
      <c r="P40" s="16">
        <v>13</v>
      </c>
      <c r="Q40" s="16"/>
      <c r="T40" s="16">
        <v>8</v>
      </c>
      <c r="U40" s="16" t="s">
        <v>134</v>
      </c>
      <c r="V40" s="16">
        <v>11</v>
      </c>
    </row>
    <row r="41" spans="2:23" x14ac:dyDescent="0.25">
      <c r="B41" s="16" t="s">
        <v>31</v>
      </c>
      <c r="C41" s="6" t="s">
        <v>21</v>
      </c>
      <c r="D41" s="6">
        <v>9</v>
      </c>
      <c r="E41" s="19"/>
      <c r="H41" s="16">
        <v>9</v>
      </c>
      <c r="I41" s="16" t="s">
        <v>52</v>
      </c>
      <c r="J41" s="16">
        <v>23</v>
      </c>
      <c r="K41" s="16"/>
      <c r="N41" s="16">
        <v>9</v>
      </c>
      <c r="O41" s="16" t="s">
        <v>129</v>
      </c>
      <c r="P41" s="16">
        <v>12</v>
      </c>
      <c r="Q41" s="16"/>
      <c r="T41" s="16">
        <v>9</v>
      </c>
      <c r="U41" s="16" t="s">
        <v>155</v>
      </c>
      <c r="V41" s="16">
        <v>10</v>
      </c>
    </row>
    <row r="42" spans="2:23" x14ac:dyDescent="0.25">
      <c r="B42" s="18"/>
      <c r="C42" s="18"/>
      <c r="D42" s="18"/>
      <c r="E42" s="19"/>
      <c r="H42" s="16"/>
      <c r="I42" s="16"/>
      <c r="J42" s="16"/>
      <c r="K42" s="16"/>
      <c r="N42" s="16"/>
      <c r="O42" s="16"/>
      <c r="P42" s="16"/>
      <c r="Q42" s="16"/>
    </row>
    <row r="43" spans="2:23" x14ac:dyDescent="0.25">
      <c r="B43" s="3" t="s">
        <v>25</v>
      </c>
      <c r="C43" s="16"/>
      <c r="D43" s="16"/>
      <c r="E43" s="19"/>
      <c r="H43" s="3" t="s">
        <v>112</v>
      </c>
      <c r="I43" s="19"/>
      <c r="J43" s="19"/>
      <c r="K43" s="16"/>
      <c r="N43" s="3" t="s">
        <v>569</v>
      </c>
      <c r="O43" s="19"/>
      <c r="P43" s="19"/>
      <c r="Q43" s="16"/>
      <c r="T43" s="3" t="s">
        <v>653</v>
      </c>
      <c r="U43" s="19"/>
      <c r="V43" s="19"/>
    </row>
    <row r="44" spans="2:23" x14ac:dyDescent="0.25">
      <c r="B44" s="17" t="s">
        <v>0</v>
      </c>
      <c r="C44" s="17" t="s">
        <v>1</v>
      </c>
      <c r="D44" s="17" t="s">
        <v>2</v>
      </c>
      <c r="E44" s="19"/>
      <c r="H44" s="17" t="s">
        <v>0</v>
      </c>
      <c r="I44" s="17" t="s">
        <v>1</v>
      </c>
      <c r="J44" s="17" t="s">
        <v>2</v>
      </c>
      <c r="K44" s="16"/>
      <c r="N44" s="17" t="s">
        <v>0</v>
      </c>
      <c r="O44" s="17" t="s">
        <v>1</v>
      </c>
      <c r="P44" s="17" t="s">
        <v>2</v>
      </c>
      <c r="Q44" s="16"/>
      <c r="T44" s="17" t="s">
        <v>0</v>
      </c>
      <c r="U44" s="17" t="s">
        <v>1</v>
      </c>
      <c r="V44" s="17" t="s">
        <v>2</v>
      </c>
    </row>
    <row r="45" spans="2:23" x14ac:dyDescent="0.25">
      <c r="B45" s="5">
        <v>0</v>
      </c>
      <c r="C45" s="6" t="s">
        <v>15</v>
      </c>
      <c r="D45" s="6">
        <v>97</v>
      </c>
      <c r="E45" s="19"/>
      <c r="H45" s="16">
        <v>0</v>
      </c>
      <c r="I45" s="16" t="s">
        <v>65</v>
      </c>
      <c r="J45" s="16">
        <v>123</v>
      </c>
      <c r="K45" s="16"/>
      <c r="N45" s="16">
        <v>0</v>
      </c>
      <c r="O45" s="16" t="s">
        <v>119</v>
      </c>
      <c r="P45" s="16">
        <v>217</v>
      </c>
      <c r="Q45" s="16"/>
      <c r="T45" s="16">
        <v>0</v>
      </c>
      <c r="U45" s="16" t="s">
        <v>151</v>
      </c>
      <c r="V45" s="16">
        <v>172</v>
      </c>
    </row>
    <row r="46" spans="2:23" x14ac:dyDescent="0.25">
      <c r="B46" s="5">
        <v>1</v>
      </c>
      <c r="C46" s="6" t="s">
        <v>4</v>
      </c>
      <c r="D46" s="6">
        <v>36</v>
      </c>
      <c r="E46" s="19"/>
      <c r="H46" s="16">
        <v>1</v>
      </c>
      <c r="I46" s="16" t="s">
        <v>81</v>
      </c>
      <c r="J46" s="16">
        <v>50</v>
      </c>
      <c r="K46" s="16"/>
      <c r="N46" s="16">
        <v>1</v>
      </c>
      <c r="O46" s="16" t="s">
        <v>151</v>
      </c>
      <c r="P46" s="16">
        <v>100</v>
      </c>
      <c r="Q46" s="16"/>
      <c r="T46" s="16">
        <v>1</v>
      </c>
      <c r="U46" s="16" t="s">
        <v>119</v>
      </c>
      <c r="V46" s="16">
        <v>163</v>
      </c>
    </row>
    <row r="47" spans="2:23" x14ac:dyDescent="0.25">
      <c r="B47" s="5">
        <v>2</v>
      </c>
      <c r="C47" s="6" t="s">
        <v>14</v>
      </c>
      <c r="D47" s="6">
        <v>28</v>
      </c>
      <c r="E47" s="19"/>
      <c r="H47" s="16">
        <v>2</v>
      </c>
      <c r="I47" s="16" t="s">
        <v>59</v>
      </c>
      <c r="J47" s="16">
        <v>40</v>
      </c>
      <c r="K47" s="16"/>
      <c r="N47" s="16">
        <v>2</v>
      </c>
      <c r="O47" s="16" t="s">
        <v>113</v>
      </c>
      <c r="P47" s="16">
        <v>83</v>
      </c>
      <c r="Q47" s="16"/>
      <c r="T47" s="16">
        <v>2</v>
      </c>
      <c r="U47" s="16" t="s">
        <v>622</v>
      </c>
      <c r="V47" s="16">
        <v>70</v>
      </c>
      <c r="W47" s="112" t="s">
        <v>654</v>
      </c>
    </row>
    <row r="48" spans="2:23" x14ac:dyDescent="0.25">
      <c r="B48" s="5">
        <v>3</v>
      </c>
      <c r="C48" s="6" t="s">
        <v>17</v>
      </c>
      <c r="D48" s="6">
        <v>20</v>
      </c>
      <c r="E48" s="19"/>
      <c r="H48" s="16" t="s">
        <v>31</v>
      </c>
      <c r="I48" s="16" t="s">
        <v>107</v>
      </c>
      <c r="J48" s="16">
        <v>40</v>
      </c>
      <c r="K48" s="16"/>
      <c r="N48" s="16">
        <v>3</v>
      </c>
      <c r="O48" s="16" t="s">
        <v>139</v>
      </c>
      <c r="P48" s="16">
        <v>56</v>
      </c>
      <c r="Q48" s="16"/>
      <c r="T48" s="16">
        <v>3</v>
      </c>
      <c r="U48" s="16" t="s">
        <v>139</v>
      </c>
      <c r="V48" s="16">
        <v>53</v>
      </c>
    </row>
    <row r="49" spans="2:22" x14ac:dyDescent="0.25">
      <c r="B49" s="5">
        <v>4</v>
      </c>
      <c r="C49" s="6" t="s">
        <v>26</v>
      </c>
      <c r="D49" s="6">
        <v>19</v>
      </c>
      <c r="E49" s="19"/>
      <c r="H49" s="16">
        <v>4</v>
      </c>
      <c r="I49" s="16" t="s">
        <v>35</v>
      </c>
      <c r="J49" s="16">
        <v>37</v>
      </c>
      <c r="K49" s="16"/>
      <c r="N49" s="16">
        <v>4</v>
      </c>
      <c r="O49" s="16" t="s">
        <v>134</v>
      </c>
      <c r="P49" s="16">
        <v>29</v>
      </c>
      <c r="Q49" s="16"/>
      <c r="T49" s="16">
        <v>4</v>
      </c>
      <c r="U49" s="16" t="s">
        <v>113</v>
      </c>
      <c r="V49" s="16">
        <v>34</v>
      </c>
    </row>
    <row r="50" spans="2:22" x14ac:dyDescent="0.25">
      <c r="B50" s="5">
        <v>5</v>
      </c>
      <c r="C50" s="6" t="s">
        <v>18</v>
      </c>
      <c r="D50" s="6">
        <v>18</v>
      </c>
      <c r="E50" s="19"/>
      <c r="H50" s="16">
        <v>5</v>
      </c>
      <c r="I50" s="16" t="s">
        <v>69</v>
      </c>
      <c r="J50" s="16">
        <v>35</v>
      </c>
      <c r="K50" s="16"/>
      <c r="N50" s="16">
        <v>5</v>
      </c>
      <c r="O50" s="16" t="s">
        <v>154</v>
      </c>
      <c r="P50" s="16">
        <v>15</v>
      </c>
      <c r="Q50" s="16"/>
      <c r="T50" s="16">
        <v>5</v>
      </c>
      <c r="U50" s="16" t="s">
        <v>129</v>
      </c>
      <c r="V50" s="16">
        <v>25</v>
      </c>
    </row>
    <row r="51" spans="2:22" x14ac:dyDescent="0.25">
      <c r="B51" s="5">
        <v>6</v>
      </c>
      <c r="C51" s="6" t="s">
        <v>24</v>
      </c>
      <c r="D51" s="6">
        <v>14</v>
      </c>
      <c r="E51" s="19"/>
      <c r="H51" s="16">
        <v>6</v>
      </c>
      <c r="I51" s="16" t="s">
        <v>80</v>
      </c>
      <c r="J51" s="16">
        <v>33</v>
      </c>
      <c r="K51" s="16"/>
      <c r="N51" s="16" t="s">
        <v>31</v>
      </c>
      <c r="O51" s="16" t="s">
        <v>155</v>
      </c>
      <c r="P51" s="16">
        <v>15</v>
      </c>
      <c r="Q51" s="16"/>
      <c r="T51" s="16">
        <v>6</v>
      </c>
      <c r="U51" s="16" t="s">
        <v>154</v>
      </c>
      <c r="V51" s="16">
        <v>14</v>
      </c>
    </row>
    <row r="52" spans="2:22" x14ac:dyDescent="0.25">
      <c r="B52" s="5">
        <v>7</v>
      </c>
      <c r="C52" s="6" t="s">
        <v>27</v>
      </c>
      <c r="D52" s="6">
        <v>11</v>
      </c>
      <c r="E52" s="19"/>
      <c r="H52" s="16">
        <v>7</v>
      </c>
      <c r="I52" s="16" t="s">
        <v>94</v>
      </c>
      <c r="J52" s="16">
        <v>27</v>
      </c>
      <c r="K52" s="16"/>
      <c r="N52" s="16">
        <v>7</v>
      </c>
      <c r="O52" s="16" t="s">
        <v>41</v>
      </c>
      <c r="P52" s="16">
        <v>14</v>
      </c>
      <c r="Q52" s="16"/>
      <c r="T52" s="16">
        <v>7</v>
      </c>
      <c r="U52" s="16" t="s">
        <v>41</v>
      </c>
      <c r="V52" s="16">
        <v>13</v>
      </c>
    </row>
    <row r="53" spans="2:22" x14ac:dyDescent="0.25">
      <c r="B53" s="5">
        <v>8</v>
      </c>
      <c r="C53" s="6" t="s">
        <v>16</v>
      </c>
      <c r="D53" s="6">
        <v>10</v>
      </c>
      <c r="E53" s="19"/>
      <c r="H53" s="16">
        <v>8</v>
      </c>
      <c r="I53" s="16" t="s">
        <v>113</v>
      </c>
      <c r="J53" s="16">
        <v>24</v>
      </c>
      <c r="K53" s="9" t="s">
        <v>143</v>
      </c>
      <c r="N53" s="16">
        <v>8</v>
      </c>
      <c r="O53" s="16" t="s">
        <v>160</v>
      </c>
      <c r="P53" s="16">
        <v>13</v>
      </c>
      <c r="Q53" s="16"/>
      <c r="T53" s="16">
        <v>8</v>
      </c>
      <c r="U53" s="16" t="s">
        <v>134</v>
      </c>
      <c r="V53" s="16">
        <v>10</v>
      </c>
    </row>
    <row r="54" spans="2:22" x14ac:dyDescent="0.25">
      <c r="B54" s="16" t="s">
        <v>31</v>
      </c>
      <c r="C54" s="6" t="s">
        <v>8</v>
      </c>
      <c r="D54" s="6">
        <v>10</v>
      </c>
      <c r="E54" s="19"/>
      <c r="H54" s="16">
        <v>9</v>
      </c>
      <c r="I54" s="16" t="s">
        <v>114</v>
      </c>
      <c r="J54" s="16">
        <v>22</v>
      </c>
      <c r="K54" s="9" t="s">
        <v>144</v>
      </c>
      <c r="N54" s="16">
        <v>9</v>
      </c>
      <c r="O54" s="16" t="s">
        <v>129</v>
      </c>
      <c r="P54" s="16">
        <v>12</v>
      </c>
      <c r="Q54" s="16"/>
      <c r="T54" s="16">
        <v>9</v>
      </c>
      <c r="U54" s="16" t="s">
        <v>148</v>
      </c>
      <c r="V54" s="16">
        <v>9</v>
      </c>
    </row>
    <row r="55" spans="2:22" x14ac:dyDescent="0.25">
      <c r="B55" s="19"/>
      <c r="C55" s="19"/>
      <c r="D55" s="19"/>
      <c r="E55" s="19"/>
      <c r="H55" s="16"/>
      <c r="I55" s="16"/>
      <c r="J55" s="16"/>
      <c r="K55" s="16"/>
      <c r="N55" s="16"/>
      <c r="O55" s="16"/>
      <c r="P55" s="16"/>
      <c r="Q55" s="16"/>
      <c r="T55" s="16" t="s">
        <v>31</v>
      </c>
      <c r="U55" s="16" t="s">
        <v>134</v>
      </c>
      <c r="V55" s="16">
        <v>9</v>
      </c>
    </row>
    <row r="56" spans="2:22" x14ac:dyDescent="0.25">
      <c r="B56" s="3" t="s">
        <v>28</v>
      </c>
      <c r="C56" s="16"/>
      <c r="D56" s="16"/>
      <c r="E56" s="19"/>
      <c r="H56" s="3" t="s">
        <v>118</v>
      </c>
      <c r="I56" s="19"/>
      <c r="J56" s="19"/>
      <c r="K56" s="16"/>
      <c r="N56" s="3" t="s">
        <v>570</v>
      </c>
      <c r="O56" s="19"/>
      <c r="P56" s="19"/>
      <c r="Q56" s="16"/>
    </row>
    <row r="57" spans="2:22" x14ac:dyDescent="0.25">
      <c r="B57" s="17" t="s">
        <v>0</v>
      </c>
      <c r="C57" s="17" t="s">
        <v>1</v>
      </c>
      <c r="D57" s="17" t="s">
        <v>2</v>
      </c>
      <c r="E57" s="19"/>
      <c r="H57" s="17" t="s">
        <v>0</v>
      </c>
      <c r="I57" s="17" t="s">
        <v>1</v>
      </c>
      <c r="J57" s="17" t="s">
        <v>2</v>
      </c>
      <c r="K57" s="16"/>
      <c r="N57" s="17" t="s">
        <v>0</v>
      </c>
      <c r="O57" s="17" t="s">
        <v>1</v>
      </c>
      <c r="P57" s="17" t="s">
        <v>2</v>
      </c>
      <c r="Q57" s="16"/>
      <c r="T57" s="3" t="s">
        <v>655</v>
      </c>
      <c r="U57" s="19"/>
      <c r="V57" s="19"/>
    </row>
    <row r="58" spans="2:22" x14ac:dyDescent="0.25">
      <c r="B58" s="5">
        <v>0</v>
      </c>
      <c r="C58" s="16" t="s">
        <v>15</v>
      </c>
      <c r="D58" s="16">
        <v>100</v>
      </c>
      <c r="E58" s="19"/>
      <c r="H58" s="5">
        <v>0</v>
      </c>
      <c r="I58" s="16" t="s">
        <v>65</v>
      </c>
      <c r="J58" s="16">
        <v>84</v>
      </c>
      <c r="K58" s="16"/>
      <c r="N58" s="16">
        <v>0</v>
      </c>
      <c r="O58" s="16" t="s">
        <v>119</v>
      </c>
      <c r="P58" s="16">
        <v>214</v>
      </c>
      <c r="Q58" s="16"/>
      <c r="T58" s="17" t="s">
        <v>0</v>
      </c>
      <c r="U58" s="17" t="s">
        <v>1</v>
      </c>
      <c r="V58" s="17" t="s">
        <v>2</v>
      </c>
    </row>
    <row r="59" spans="2:22" x14ac:dyDescent="0.25">
      <c r="B59" s="5">
        <v>1</v>
      </c>
      <c r="C59" s="16" t="s">
        <v>26</v>
      </c>
      <c r="D59" s="16">
        <v>31</v>
      </c>
      <c r="E59" s="19"/>
      <c r="H59" s="5">
        <v>1</v>
      </c>
      <c r="I59" s="16" t="s">
        <v>107</v>
      </c>
      <c r="J59" s="16">
        <v>65</v>
      </c>
      <c r="K59" s="16"/>
      <c r="N59" s="16">
        <v>1</v>
      </c>
      <c r="O59" s="16" t="s">
        <v>151</v>
      </c>
      <c r="P59" s="16">
        <v>101</v>
      </c>
      <c r="Q59" s="16"/>
      <c r="T59" s="16">
        <v>0</v>
      </c>
      <c r="U59" s="16" t="s">
        <v>151</v>
      </c>
      <c r="V59" s="16">
        <v>173</v>
      </c>
    </row>
    <row r="60" spans="2:22" x14ac:dyDescent="0.25">
      <c r="B60" s="5">
        <v>2</v>
      </c>
      <c r="C60" s="16" t="s">
        <v>4</v>
      </c>
      <c r="D60" s="16">
        <v>30</v>
      </c>
      <c r="E60" s="19"/>
      <c r="H60" s="5">
        <v>2</v>
      </c>
      <c r="I60" s="16" t="s">
        <v>115</v>
      </c>
      <c r="J60" s="16">
        <v>60</v>
      </c>
      <c r="K60" s="16"/>
      <c r="N60" s="16">
        <v>2</v>
      </c>
      <c r="O60" s="16" t="s">
        <v>113</v>
      </c>
      <c r="P60" s="16">
        <v>83</v>
      </c>
      <c r="Q60" s="16"/>
      <c r="T60" s="16">
        <v>1</v>
      </c>
      <c r="U60" s="16" t="s">
        <v>119</v>
      </c>
      <c r="V60" s="16">
        <v>156</v>
      </c>
    </row>
    <row r="61" spans="2:22" x14ac:dyDescent="0.25">
      <c r="B61" s="5">
        <v>3</v>
      </c>
      <c r="C61" s="16" t="s">
        <v>17</v>
      </c>
      <c r="D61" s="16">
        <v>26</v>
      </c>
      <c r="E61" s="19"/>
      <c r="H61" s="5">
        <v>3</v>
      </c>
      <c r="I61" s="16" t="s">
        <v>113</v>
      </c>
      <c r="J61" s="16">
        <v>51</v>
      </c>
      <c r="K61" s="16"/>
      <c r="N61" s="16">
        <v>3</v>
      </c>
      <c r="O61" s="16" t="s">
        <v>139</v>
      </c>
      <c r="P61" s="16">
        <v>60</v>
      </c>
      <c r="Q61" s="16"/>
      <c r="T61" s="16">
        <v>2</v>
      </c>
      <c r="U61" s="16" t="s">
        <v>622</v>
      </c>
      <c r="V61" s="16">
        <v>78</v>
      </c>
    </row>
    <row r="62" spans="2:22" x14ac:dyDescent="0.25">
      <c r="B62" s="5">
        <v>4</v>
      </c>
      <c r="C62" s="16" t="s">
        <v>14</v>
      </c>
      <c r="D62" s="16">
        <v>20</v>
      </c>
      <c r="E62" s="19"/>
      <c r="H62" s="5">
        <v>4</v>
      </c>
      <c r="I62" s="16" t="s">
        <v>59</v>
      </c>
      <c r="J62" s="16">
        <v>30</v>
      </c>
      <c r="K62" s="16"/>
      <c r="N62" s="16">
        <v>4</v>
      </c>
      <c r="O62" s="16" t="s">
        <v>134</v>
      </c>
      <c r="P62" s="16">
        <v>29</v>
      </c>
      <c r="Q62" s="16"/>
      <c r="T62" s="16">
        <v>3</v>
      </c>
      <c r="U62" s="16" t="s">
        <v>139</v>
      </c>
      <c r="V62" s="16">
        <v>51</v>
      </c>
    </row>
    <row r="63" spans="2:22" x14ac:dyDescent="0.25">
      <c r="B63" s="5">
        <v>5</v>
      </c>
      <c r="C63" s="16" t="s">
        <v>18</v>
      </c>
      <c r="D63" s="16">
        <v>13</v>
      </c>
      <c r="E63" s="19"/>
      <c r="H63" s="5">
        <v>5</v>
      </c>
      <c r="I63" s="16" t="s">
        <v>81</v>
      </c>
      <c r="J63" s="16">
        <v>25</v>
      </c>
      <c r="K63" s="16"/>
      <c r="N63" s="16">
        <v>5</v>
      </c>
      <c r="O63" s="16" t="s">
        <v>154</v>
      </c>
      <c r="P63" s="16">
        <v>15</v>
      </c>
      <c r="Q63" s="16"/>
      <c r="T63" s="16">
        <v>4</v>
      </c>
      <c r="U63" s="16" t="s">
        <v>113</v>
      </c>
      <c r="V63" s="16">
        <v>29</v>
      </c>
    </row>
    <row r="64" spans="2:22" x14ac:dyDescent="0.25">
      <c r="B64" s="5">
        <v>6</v>
      </c>
      <c r="C64" s="16" t="s">
        <v>27</v>
      </c>
      <c r="D64" s="16">
        <v>10</v>
      </c>
      <c r="E64" s="19"/>
      <c r="H64" s="5">
        <v>6</v>
      </c>
      <c r="I64" s="16" t="s">
        <v>35</v>
      </c>
      <c r="J64" s="16">
        <v>24</v>
      </c>
      <c r="K64" s="16"/>
      <c r="N64" s="16" t="s">
        <v>31</v>
      </c>
      <c r="O64" s="16" t="s">
        <v>155</v>
      </c>
      <c r="P64" s="16">
        <v>15</v>
      </c>
      <c r="Q64" s="16"/>
      <c r="T64" s="16">
        <v>5</v>
      </c>
      <c r="U64" s="16" t="s">
        <v>129</v>
      </c>
      <c r="V64" s="16">
        <v>25</v>
      </c>
    </row>
    <row r="65" spans="2:23" x14ac:dyDescent="0.25">
      <c r="B65" s="16" t="s">
        <v>31</v>
      </c>
      <c r="C65" s="16" t="s">
        <v>24</v>
      </c>
      <c r="D65" s="16">
        <v>10</v>
      </c>
      <c r="E65" s="19"/>
      <c r="H65" s="5">
        <v>7</v>
      </c>
      <c r="I65" s="16" t="s">
        <v>80</v>
      </c>
      <c r="J65" s="16">
        <v>23</v>
      </c>
      <c r="K65" s="16"/>
      <c r="N65" s="16">
        <v>7</v>
      </c>
      <c r="O65" s="16" t="s">
        <v>41</v>
      </c>
      <c r="P65" s="16">
        <v>14</v>
      </c>
      <c r="Q65" s="16"/>
      <c r="T65" s="16">
        <v>6</v>
      </c>
      <c r="U65" s="16" t="s">
        <v>154</v>
      </c>
      <c r="V65" s="16">
        <v>14</v>
      </c>
    </row>
    <row r="66" spans="2:23" x14ac:dyDescent="0.25">
      <c r="B66" s="16">
        <v>8</v>
      </c>
      <c r="C66" s="16" t="s">
        <v>16</v>
      </c>
      <c r="D66" s="16">
        <v>9</v>
      </c>
      <c r="E66" s="19"/>
      <c r="H66" s="5" t="s">
        <v>31</v>
      </c>
      <c r="I66" s="16" t="s">
        <v>94</v>
      </c>
      <c r="J66" s="16">
        <v>23</v>
      </c>
      <c r="K66" s="16"/>
      <c r="N66" s="16">
        <v>8</v>
      </c>
      <c r="O66" s="16" t="s">
        <v>160</v>
      </c>
      <c r="P66" s="16">
        <v>13</v>
      </c>
      <c r="Q66" s="16"/>
      <c r="T66" s="16">
        <v>7</v>
      </c>
      <c r="U66" s="16" t="s">
        <v>41</v>
      </c>
      <c r="V66" s="16">
        <v>13</v>
      </c>
    </row>
    <row r="67" spans="2:23" x14ac:dyDescent="0.25">
      <c r="B67" s="16" t="s">
        <v>31</v>
      </c>
      <c r="C67" s="16" t="s">
        <v>8</v>
      </c>
      <c r="D67" s="16">
        <v>9</v>
      </c>
      <c r="E67" s="19"/>
      <c r="H67" s="5">
        <v>9</v>
      </c>
      <c r="I67" s="16" t="s">
        <v>116</v>
      </c>
      <c r="J67" s="16">
        <v>22</v>
      </c>
      <c r="K67" s="16"/>
      <c r="N67" s="16" t="s">
        <v>31</v>
      </c>
      <c r="O67" s="16" t="s">
        <v>129</v>
      </c>
      <c r="P67" s="16">
        <v>13</v>
      </c>
      <c r="Q67" s="16"/>
      <c r="T67" s="16">
        <v>8</v>
      </c>
      <c r="U67" s="16" t="s">
        <v>656</v>
      </c>
      <c r="V67" s="16">
        <v>11</v>
      </c>
    </row>
    <row r="68" spans="2:23" x14ac:dyDescent="0.25">
      <c r="B68" s="19"/>
      <c r="C68" s="19"/>
      <c r="D68" s="19"/>
      <c r="E68" s="19"/>
      <c r="N68" s="16"/>
      <c r="O68" s="16"/>
      <c r="P68" s="16"/>
      <c r="Q68" s="16"/>
      <c r="T68" s="16">
        <v>9</v>
      </c>
      <c r="U68" s="16" t="s">
        <v>155</v>
      </c>
      <c r="V68" s="16">
        <v>10</v>
      </c>
    </row>
    <row r="69" spans="2:23" x14ac:dyDescent="0.25">
      <c r="B69" s="3" t="s">
        <v>29</v>
      </c>
      <c r="C69" s="16"/>
      <c r="D69" s="16"/>
      <c r="E69" s="19"/>
      <c r="H69" s="9" t="s">
        <v>231</v>
      </c>
      <c r="I69" s="16"/>
      <c r="N69" s="3" t="s">
        <v>571</v>
      </c>
      <c r="O69" s="19"/>
      <c r="P69" s="19"/>
      <c r="Q69" s="19"/>
      <c r="T69" s="9" t="s">
        <v>657</v>
      </c>
      <c r="U69" s="16"/>
      <c r="V69" s="16"/>
    </row>
    <row r="70" spans="2:23" x14ac:dyDescent="0.25">
      <c r="B70" s="17" t="s">
        <v>0</v>
      </c>
      <c r="C70" s="17" t="s">
        <v>1</v>
      </c>
      <c r="D70" s="17" t="s">
        <v>2</v>
      </c>
      <c r="E70" s="19"/>
      <c r="J70" s="16"/>
      <c r="K70" s="16"/>
      <c r="N70" s="17" t="s">
        <v>0</v>
      </c>
      <c r="O70" s="17" t="s">
        <v>1</v>
      </c>
      <c r="P70" s="17" t="s">
        <v>2</v>
      </c>
      <c r="Q70" s="18"/>
    </row>
    <row r="71" spans="2:23" x14ac:dyDescent="0.25">
      <c r="B71" s="5">
        <v>0</v>
      </c>
      <c r="C71" s="16" t="s">
        <v>15</v>
      </c>
      <c r="D71" s="16">
        <v>78</v>
      </c>
      <c r="E71" s="19"/>
      <c r="H71" s="3" t="s">
        <v>117</v>
      </c>
      <c r="I71" s="19"/>
      <c r="J71" s="19"/>
      <c r="K71" s="16"/>
      <c r="N71" s="16">
        <v>0</v>
      </c>
      <c r="O71" s="16" t="s">
        <v>119</v>
      </c>
      <c r="P71" s="16">
        <v>216</v>
      </c>
      <c r="Q71" s="16"/>
      <c r="T71" s="3" t="s">
        <v>658</v>
      </c>
      <c r="U71" s="19"/>
      <c r="V71" s="19"/>
    </row>
    <row r="72" spans="2:23" x14ac:dyDescent="0.25">
      <c r="B72" s="5">
        <v>1</v>
      </c>
      <c r="C72" s="16" t="s">
        <v>26</v>
      </c>
      <c r="D72" s="16">
        <v>35</v>
      </c>
      <c r="E72" s="19"/>
      <c r="H72" s="17" t="s">
        <v>0</v>
      </c>
      <c r="I72" s="17" t="s">
        <v>1</v>
      </c>
      <c r="J72" s="17" t="s">
        <v>2</v>
      </c>
      <c r="K72" s="16"/>
      <c r="N72" s="16">
        <v>1</v>
      </c>
      <c r="O72" s="16" t="s">
        <v>151</v>
      </c>
      <c r="P72" s="16">
        <v>101</v>
      </c>
      <c r="Q72" s="16"/>
      <c r="T72" s="17" t="s">
        <v>0</v>
      </c>
      <c r="U72" s="17" t="s">
        <v>1</v>
      </c>
      <c r="V72" s="17" t="s">
        <v>2</v>
      </c>
    </row>
    <row r="73" spans="2:23" x14ac:dyDescent="0.25">
      <c r="B73" s="5">
        <v>2</v>
      </c>
      <c r="C73" s="16" t="s">
        <v>4</v>
      </c>
      <c r="D73" s="16">
        <v>32</v>
      </c>
      <c r="E73" s="19"/>
      <c r="H73" s="16">
        <v>0</v>
      </c>
      <c r="I73" s="16" t="s">
        <v>115</v>
      </c>
      <c r="J73" s="16">
        <v>76</v>
      </c>
      <c r="K73" s="16"/>
      <c r="N73" s="16">
        <v>2</v>
      </c>
      <c r="O73" s="16" t="s">
        <v>113</v>
      </c>
      <c r="P73" s="16">
        <v>81</v>
      </c>
      <c r="Q73" s="16"/>
      <c r="T73" s="16">
        <v>0</v>
      </c>
      <c r="U73" s="16" t="s">
        <v>151</v>
      </c>
      <c r="V73" s="16">
        <v>172</v>
      </c>
    </row>
    <row r="74" spans="2:23" x14ac:dyDescent="0.25">
      <c r="B74" s="5">
        <v>3</v>
      </c>
      <c r="C74" s="16" t="s">
        <v>30</v>
      </c>
      <c r="D74" s="16">
        <v>24</v>
      </c>
      <c r="E74" s="19"/>
      <c r="H74" s="16">
        <v>1</v>
      </c>
      <c r="I74" s="16" t="s">
        <v>113</v>
      </c>
      <c r="J74" s="16">
        <v>68</v>
      </c>
      <c r="K74" s="16"/>
      <c r="N74" s="16">
        <v>3</v>
      </c>
      <c r="O74" s="16" t="s">
        <v>139</v>
      </c>
      <c r="P74" s="16">
        <v>63</v>
      </c>
      <c r="Q74" s="16"/>
      <c r="T74" s="16">
        <v>1</v>
      </c>
      <c r="U74" s="16" t="s">
        <v>119</v>
      </c>
      <c r="V74" s="16">
        <v>150</v>
      </c>
    </row>
    <row r="75" spans="2:23" x14ac:dyDescent="0.25">
      <c r="B75" s="5">
        <v>4</v>
      </c>
      <c r="C75" s="16" t="s">
        <v>17</v>
      </c>
      <c r="D75" s="16">
        <v>24</v>
      </c>
      <c r="E75" s="19"/>
      <c r="H75" s="16">
        <v>2</v>
      </c>
      <c r="I75" s="16" t="s">
        <v>65</v>
      </c>
      <c r="J75" s="16">
        <v>60</v>
      </c>
      <c r="K75" s="16"/>
      <c r="N75" s="16">
        <v>4</v>
      </c>
      <c r="O75" s="16" t="s">
        <v>134</v>
      </c>
      <c r="P75" s="16">
        <v>29</v>
      </c>
      <c r="Q75" s="16"/>
      <c r="T75" s="16">
        <v>2</v>
      </c>
      <c r="U75" s="16" t="s">
        <v>622</v>
      </c>
      <c r="V75" s="16">
        <v>88</v>
      </c>
    </row>
    <row r="76" spans="2:23" x14ac:dyDescent="0.25">
      <c r="B76" s="5">
        <v>5</v>
      </c>
      <c r="C76" s="16" t="s">
        <v>18</v>
      </c>
      <c r="D76" s="16">
        <v>17</v>
      </c>
      <c r="E76" s="19"/>
      <c r="H76" s="16">
        <v>3</v>
      </c>
      <c r="I76" s="16" t="s">
        <v>119</v>
      </c>
      <c r="J76" s="16">
        <v>53</v>
      </c>
      <c r="K76" s="9" t="s">
        <v>145</v>
      </c>
      <c r="N76" s="16">
        <v>5</v>
      </c>
      <c r="O76" s="16" t="s">
        <v>155</v>
      </c>
      <c r="P76" s="16">
        <v>15</v>
      </c>
      <c r="Q76" s="16"/>
      <c r="T76" s="16">
        <v>3</v>
      </c>
      <c r="U76" s="16" t="s">
        <v>139</v>
      </c>
      <c r="V76" s="16">
        <v>44</v>
      </c>
    </row>
    <row r="77" spans="2:23" x14ac:dyDescent="0.25">
      <c r="B77" s="5">
        <v>6</v>
      </c>
      <c r="C77" s="16" t="s">
        <v>14</v>
      </c>
      <c r="D77" s="16">
        <v>16</v>
      </c>
      <c r="E77" s="19"/>
      <c r="H77" s="16">
        <v>4</v>
      </c>
      <c r="I77" s="16" t="s">
        <v>107</v>
      </c>
      <c r="J77" s="16">
        <v>52</v>
      </c>
      <c r="K77" s="16"/>
      <c r="N77" s="16">
        <v>6</v>
      </c>
      <c r="O77" s="16" t="s">
        <v>154</v>
      </c>
      <c r="P77" s="16">
        <v>14</v>
      </c>
      <c r="Q77" s="16"/>
      <c r="T77" s="16">
        <v>4</v>
      </c>
      <c r="U77" s="16" t="s">
        <v>129</v>
      </c>
      <c r="V77" s="16">
        <v>31</v>
      </c>
      <c r="W77" s="112" t="s">
        <v>659</v>
      </c>
    </row>
    <row r="78" spans="2:23" x14ac:dyDescent="0.25">
      <c r="B78" s="5">
        <v>7</v>
      </c>
      <c r="C78" s="16" t="s">
        <v>32</v>
      </c>
      <c r="D78" s="16">
        <v>11</v>
      </c>
      <c r="E78" s="19"/>
      <c r="H78" s="16">
        <v>5</v>
      </c>
      <c r="I78" s="16" t="s">
        <v>59</v>
      </c>
      <c r="J78" s="16">
        <v>25</v>
      </c>
      <c r="K78" s="16"/>
      <c r="N78" s="16" t="s">
        <v>31</v>
      </c>
      <c r="O78" s="16" t="s">
        <v>41</v>
      </c>
      <c r="P78" s="16">
        <v>14</v>
      </c>
      <c r="Q78" s="16"/>
      <c r="T78" s="16">
        <v>5</v>
      </c>
      <c r="U78" s="16" t="s">
        <v>113</v>
      </c>
      <c r="V78" s="16">
        <v>29</v>
      </c>
    </row>
    <row r="79" spans="2:23" x14ac:dyDescent="0.25">
      <c r="B79" s="16">
        <v>8</v>
      </c>
      <c r="C79" s="16" t="s">
        <v>33</v>
      </c>
      <c r="D79" s="16">
        <v>10</v>
      </c>
      <c r="E79" s="19"/>
      <c r="H79" s="16">
        <v>6</v>
      </c>
      <c r="I79" s="16" t="s">
        <v>35</v>
      </c>
      <c r="J79" s="16">
        <v>20</v>
      </c>
      <c r="K79" s="16"/>
      <c r="N79" s="16">
        <v>8</v>
      </c>
      <c r="O79" s="16" t="s">
        <v>129</v>
      </c>
      <c r="P79" s="16">
        <v>13</v>
      </c>
      <c r="Q79" s="16"/>
      <c r="T79" s="16">
        <v>6</v>
      </c>
      <c r="U79" s="16" t="s">
        <v>154</v>
      </c>
      <c r="V79" s="16">
        <v>14</v>
      </c>
    </row>
    <row r="80" spans="2:23" x14ac:dyDescent="0.25">
      <c r="B80" s="5">
        <v>9</v>
      </c>
      <c r="C80" s="16" t="s">
        <v>27</v>
      </c>
      <c r="D80" s="16">
        <v>9</v>
      </c>
      <c r="E80" s="19"/>
      <c r="H80" s="16" t="s">
        <v>31</v>
      </c>
      <c r="I80" s="16" t="s">
        <v>120</v>
      </c>
      <c r="J80" s="16">
        <v>20</v>
      </c>
      <c r="K80" s="16"/>
      <c r="N80" s="16">
        <v>9</v>
      </c>
      <c r="O80" s="16" t="s">
        <v>148</v>
      </c>
      <c r="P80" s="16">
        <v>11</v>
      </c>
      <c r="Q80" s="16"/>
      <c r="T80" s="16">
        <v>7</v>
      </c>
      <c r="U80" s="16" t="s">
        <v>41</v>
      </c>
      <c r="V80" s="16">
        <v>13</v>
      </c>
    </row>
    <row r="81" spans="2:22" x14ac:dyDescent="0.25">
      <c r="B81" s="16"/>
      <c r="C81" s="16"/>
      <c r="D81" s="16"/>
      <c r="E81" s="16"/>
      <c r="H81" s="16">
        <v>8</v>
      </c>
      <c r="I81" s="16" t="s">
        <v>80</v>
      </c>
      <c r="J81" s="16">
        <v>19</v>
      </c>
      <c r="K81" s="16"/>
      <c r="N81" s="16" t="s">
        <v>31</v>
      </c>
      <c r="O81" s="16" t="s">
        <v>160</v>
      </c>
      <c r="P81" s="16">
        <v>11</v>
      </c>
      <c r="Q81" s="16"/>
      <c r="T81" s="16">
        <v>8</v>
      </c>
      <c r="U81" s="16" t="s">
        <v>656</v>
      </c>
      <c r="V81" s="16">
        <v>12</v>
      </c>
    </row>
    <row r="82" spans="2:22" x14ac:dyDescent="0.25">
      <c r="B82" s="3" t="s">
        <v>34</v>
      </c>
      <c r="C82" s="16"/>
      <c r="D82" s="16"/>
      <c r="E82" s="19"/>
      <c r="H82" s="16" t="s">
        <v>31</v>
      </c>
      <c r="I82" s="16" t="s">
        <v>116</v>
      </c>
      <c r="J82" s="16">
        <v>19</v>
      </c>
      <c r="K82" s="16"/>
      <c r="N82" s="16"/>
      <c r="O82" s="16"/>
      <c r="P82" s="16"/>
      <c r="Q82" s="16"/>
      <c r="T82" s="16" t="s">
        <v>31</v>
      </c>
      <c r="U82" s="16" t="s">
        <v>660</v>
      </c>
      <c r="V82" s="16">
        <v>12</v>
      </c>
    </row>
    <row r="83" spans="2:22" x14ac:dyDescent="0.25">
      <c r="B83" s="17" t="s">
        <v>0</v>
      </c>
      <c r="C83" s="17" t="s">
        <v>1</v>
      </c>
      <c r="D83" s="17" t="s">
        <v>2</v>
      </c>
      <c r="E83" s="19"/>
      <c r="H83" s="16"/>
      <c r="I83" s="16"/>
      <c r="J83" s="16"/>
      <c r="K83" s="16"/>
      <c r="N83" s="3" t="s">
        <v>572</v>
      </c>
      <c r="O83" s="19"/>
      <c r="P83" s="19"/>
      <c r="Q83" s="16"/>
      <c r="T83" s="9" t="s">
        <v>662</v>
      </c>
      <c r="U83" s="16"/>
      <c r="V83" s="16"/>
    </row>
    <row r="84" spans="2:22" x14ac:dyDescent="0.25">
      <c r="B84" s="5">
        <v>0</v>
      </c>
      <c r="C84" s="6" t="s">
        <v>15</v>
      </c>
      <c r="D84" s="5">
        <v>60</v>
      </c>
      <c r="E84" s="16"/>
      <c r="H84" s="9" t="s">
        <v>121</v>
      </c>
      <c r="I84" s="19"/>
      <c r="J84" s="19"/>
      <c r="K84" s="16"/>
      <c r="N84" s="17" t="s">
        <v>0</v>
      </c>
      <c r="O84" s="17" t="s">
        <v>1</v>
      </c>
      <c r="P84" s="17" t="s">
        <v>2</v>
      </c>
      <c r="Q84" s="16"/>
      <c r="T84" s="112" t="s">
        <v>661</v>
      </c>
    </row>
    <row r="85" spans="2:22" x14ac:dyDescent="0.25">
      <c r="B85" s="5">
        <v>1</v>
      </c>
      <c r="C85" s="6" t="s">
        <v>26</v>
      </c>
      <c r="D85" s="5">
        <v>38</v>
      </c>
      <c r="E85" s="16"/>
      <c r="H85" s="18"/>
      <c r="I85" s="18"/>
      <c r="J85" s="18"/>
      <c r="K85" s="16"/>
      <c r="N85" s="16">
        <v>0</v>
      </c>
      <c r="O85" s="16" t="s">
        <v>119</v>
      </c>
      <c r="P85" s="16">
        <v>216</v>
      </c>
      <c r="Q85" s="16"/>
    </row>
    <row r="86" spans="2:22" x14ac:dyDescent="0.25">
      <c r="B86" s="5">
        <v>2</v>
      </c>
      <c r="C86" s="6" t="s">
        <v>4</v>
      </c>
      <c r="D86" s="5">
        <v>31</v>
      </c>
      <c r="E86" s="16"/>
      <c r="H86" s="3" t="s">
        <v>122</v>
      </c>
      <c r="I86" s="19"/>
      <c r="J86" s="19"/>
      <c r="K86" s="16"/>
      <c r="N86" s="16">
        <v>1</v>
      </c>
      <c r="O86" s="16" t="s">
        <v>151</v>
      </c>
      <c r="P86" s="16">
        <v>102</v>
      </c>
      <c r="Q86" s="16"/>
    </row>
    <row r="87" spans="2:22" x14ac:dyDescent="0.25">
      <c r="B87" s="5">
        <v>3</v>
      </c>
      <c r="C87" s="6" t="s">
        <v>30</v>
      </c>
      <c r="D87" s="5">
        <v>30</v>
      </c>
      <c r="E87" s="16"/>
      <c r="H87" s="17" t="s">
        <v>0</v>
      </c>
      <c r="I87" s="17" t="s">
        <v>1</v>
      </c>
      <c r="J87" s="17" t="s">
        <v>2</v>
      </c>
      <c r="K87" s="16"/>
      <c r="N87" s="16">
        <v>2</v>
      </c>
      <c r="O87" s="16" t="s">
        <v>113</v>
      </c>
      <c r="P87" s="16">
        <v>81</v>
      </c>
      <c r="Q87" s="16"/>
    </row>
    <row r="88" spans="2:22" x14ac:dyDescent="0.25">
      <c r="B88" s="5">
        <v>4</v>
      </c>
      <c r="C88" s="6" t="s">
        <v>17</v>
      </c>
      <c r="D88" s="5">
        <v>24</v>
      </c>
      <c r="E88" s="16"/>
      <c r="H88" s="16">
        <v>0</v>
      </c>
      <c r="I88" s="16" t="s">
        <v>113</v>
      </c>
      <c r="J88" s="16">
        <v>77</v>
      </c>
      <c r="K88" s="16"/>
      <c r="N88" s="16">
        <v>3</v>
      </c>
      <c r="O88" s="16" t="s">
        <v>139</v>
      </c>
      <c r="P88" s="16">
        <v>63</v>
      </c>
      <c r="Q88" s="16"/>
    </row>
    <row r="89" spans="2:22" x14ac:dyDescent="0.25">
      <c r="B89" s="5">
        <v>5</v>
      </c>
      <c r="C89" s="6" t="s">
        <v>35</v>
      </c>
      <c r="D89" s="5">
        <v>23</v>
      </c>
      <c r="E89" s="16"/>
      <c r="H89" s="16">
        <v>1</v>
      </c>
      <c r="I89" s="16" t="s">
        <v>115</v>
      </c>
      <c r="J89" s="16">
        <v>76</v>
      </c>
      <c r="K89" s="16"/>
      <c r="N89" s="16">
        <v>4</v>
      </c>
      <c r="O89" s="16" t="s">
        <v>134</v>
      </c>
      <c r="P89" s="16">
        <v>28</v>
      </c>
      <c r="Q89" s="16"/>
    </row>
    <row r="90" spans="2:22" x14ac:dyDescent="0.25">
      <c r="B90" s="5">
        <v>6</v>
      </c>
      <c r="C90" s="6" t="s">
        <v>32</v>
      </c>
      <c r="D90" s="5">
        <v>14</v>
      </c>
      <c r="E90" s="16"/>
      <c r="H90" s="16">
        <v>2</v>
      </c>
      <c r="I90" s="16" t="s">
        <v>119</v>
      </c>
      <c r="J90" s="16">
        <v>59</v>
      </c>
      <c r="K90" s="16"/>
      <c r="N90" s="16">
        <v>5</v>
      </c>
      <c r="O90" s="16" t="s">
        <v>155</v>
      </c>
      <c r="P90" s="16">
        <v>15</v>
      </c>
      <c r="Q90" s="16"/>
    </row>
    <row r="91" spans="2:22" x14ac:dyDescent="0.25">
      <c r="B91" s="5">
        <v>7</v>
      </c>
      <c r="C91" s="6" t="s">
        <v>14</v>
      </c>
      <c r="D91" s="5">
        <v>12</v>
      </c>
      <c r="E91" s="16"/>
      <c r="H91" s="16">
        <v>3</v>
      </c>
      <c r="I91" s="16" t="s">
        <v>65</v>
      </c>
      <c r="J91" s="16">
        <v>54</v>
      </c>
      <c r="K91" s="16"/>
      <c r="N91" s="16">
        <v>6</v>
      </c>
      <c r="O91" s="16" t="s">
        <v>41</v>
      </c>
      <c r="P91" s="16">
        <v>14</v>
      </c>
      <c r="Q91" s="16"/>
    </row>
    <row r="92" spans="2:22" x14ac:dyDescent="0.25">
      <c r="B92" s="5" t="s">
        <v>31</v>
      </c>
      <c r="C92" s="6" t="s">
        <v>33</v>
      </c>
      <c r="D92" s="5">
        <v>12</v>
      </c>
      <c r="E92" s="16"/>
      <c r="H92" s="16">
        <v>4</v>
      </c>
      <c r="I92" s="16" t="s">
        <v>107</v>
      </c>
      <c r="J92" s="16">
        <v>50</v>
      </c>
      <c r="K92" s="16"/>
      <c r="N92" s="16" t="s">
        <v>31</v>
      </c>
      <c r="O92" s="16" t="s">
        <v>154</v>
      </c>
      <c r="P92" s="16">
        <v>14</v>
      </c>
      <c r="Q92" s="16"/>
    </row>
    <row r="93" spans="2:22" x14ac:dyDescent="0.25">
      <c r="B93" s="5" t="s">
        <v>31</v>
      </c>
      <c r="C93" s="6" t="s">
        <v>18</v>
      </c>
      <c r="D93" s="5">
        <v>12</v>
      </c>
      <c r="E93" s="16"/>
      <c r="H93" s="16">
        <v>5</v>
      </c>
      <c r="I93" s="16" t="s">
        <v>59</v>
      </c>
      <c r="J93" s="16">
        <v>24</v>
      </c>
      <c r="K93" s="16"/>
      <c r="N93" s="16">
        <v>8</v>
      </c>
      <c r="O93" s="16" t="s">
        <v>129</v>
      </c>
      <c r="P93" s="16">
        <v>13</v>
      </c>
      <c r="Q93" s="16"/>
    </row>
    <row r="94" spans="2:22" x14ac:dyDescent="0.25">
      <c r="B94" s="16"/>
      <c r="C94" s="16"/>
      <c r="D94" s="16"/>
      <c r="E94" s="16"/>
      <c r="H94" s="16">
        <v>6</v>
      </c>
      <c r="I94" s="16" t="s">
        <v>35</v>
      </c>
      <c r="J94" s="16">
        <v>19</v>
      </c>
      <c r="K94" s="16"/>
      <c r="N94" s="16">
        <v>9</v>
      </c>
      <c r="O94" s="16" t="s">
        <v>148</v>
      </c>
      <c r="P94" s="16">
        <v>11</v>
      </c>
      <c r="Q94" s="16"/>
    </row>
    <row r="95" spans="2:22" x14ac:dyDescent="0.25">
      <c r="B95" s="3" t="s">
        <v>36</v>
      </c>
      <c r="C95" s="16"/>
      <c r="D95" s="16"/>
      <c r="E95" s="19"/>
      <c r="H95" s="16">
        <v>7</v>
      </c>
      <c r="I95" s="16" t="s">
        <v>81</v>
      </c>
      <c r="J95" s="16">
        <v>18</v>
      </c>
      <c r="K95" s="16"/>
      <c r="N95" s="16" t="s">
        <v>31</v>
      </c>
      <c r="O95" s="16" t="s">
        <v>160</v>
      </c>
      <c r="P95" s="16">
        <v>11</v>
      </c>
      <c r="Q95" s="16"/>
    </row>
    <row r="96" spans="2:22" x14ac:dyDescent="0.25">
      <c r="B96" s="17" t="s">
        <v>0</v>
      </c>
      <c r="C96" s="17" t="s">
        <v>1</v>
      </c>
      <c r="D96" s="17" t="s">
        <v>2</v>
      </c>
      <c r="E96" s="19"/>
      <c r="H96" s="16" t="s">
        <v>31</v>
      </c>
      <c r="I96" s="16" t="s">
        <v>116</v>
      </c>
      <c r="J96" s="16">
        <v>18</v>
      </c>
      <c r="K96" s="16"/>
      <c r="N96" s="16"/>
      <c r="O96" s="16"/>
      <c r="P96" s="16"/>
      <c r="Q96" s="16"/>
    </row>
    <row r="97" spans="2:17" x14ac:dyDescent="0.25">
      <c r="B97" s="5">
        <v>0</v>
      </c>
      <c r="C97" s="6" t="s">
        <v>26</v>
      </c>
      <c r="D97" s="6">
        <v>41</v>
      </c>
      <c r="E97" s="16"/>
      <c r="H97" s="16">
        <v>9</v>
      </c>
      <c r="I97" s="16" t="s">
        <v>80</v>
      </c>
      <c r="J97" s="16">
        <v>17</v>
      </c>
      <c r="K97" s="16"/>
      <c r="N97" s="3" t="s">
        <v>573</v>
      </c>
      <c r="O97" s="19"/>
      <c r="P97" s="19"/>
      <c r="Q97" s="16"/>
    </row>
    <row r="98" spans="2:17" x14ac:dyDescent="0.25">
      <c r="B98" s="5">
        <v>1</v>
      </c>
      <c r="C98" s="6" t="s">
        <v>35</v>
      </c>
      <c r="D98" s="6">
        <v>40</v>
      </c>
      <c r="E98" s="16"/>
      <c r="H98" s="16"/>
      <c r="I98" s="16"/>
      <c r="J98" s="16"/>
      <c r="K98" s="16"/>
      <c r="N98" s="17" t="s">
        <v>0</v>
      </c>
      <c r="O98" s="17" t="s">
        <v>1</v>
      </c>
      <c r="P98" s="17" t="s">
        <v>2</v>
      </c>
      <c r="Q98" s="16"/>
    </row>
    <row r="99" spans="2:17" x14ac:dyDescent="0.25">
      <c r="B99" s="5">
        <v>2</v>
      </c>
      <c r="C99" s="6" t="s">
        <v>15</v>
      </c>
      <c r="D99" s="6">
        <v>37</v>
      </c>
      <c r="E99" s="16"/>
      <c r="H99" s="3" t="s">
        <v>123</v>
      </c>
      <c r="I99" s="19"/>
      <c r="J99" s="19"/>
      <c r="K99" s="16"/>
      <c r="N99" s="16">
        <v>0</v>
      </c>
      <c r="O99" s="16" t="s">
        <v>119</v>
      </c>
      <c r="P99" s="16">
        <v>216</v>
      </c>
      <c r="Q99" s="16"/>
    </row>
    <row r="100" spans="2:17" x14ac:dyDescent="0.25">
      <c r="B100" s="5">
        <v>3</v>
      </c>
      <c r="C100" s="6" t="s">
        <v>30</v>
      </c>
      <c r="D100" s="6">
        <v>28</v>
      </c>
      <c r="E100" s="16"/>
      <c r="H100" s="17" t="s">
        <v>0</v>
      </c>
      <c r="I100" s="17" t="s">
        <v>1</v>
      </c>
      <c r="J100" s="17" t="s">
        <v>2</v>
      </c>
      <c r="K100" s="16"/>
      <c r="N100" s="16">
        <v>1</v>
      </c>
      <c r="O100" s="16" t="s">
        <v>151</v>
      </c>
      <c r="P100" s="16">
        <v>101</v>
      </c>
      <c r="Q100" s="16"/>
    </row>
    <row r="101" spans="2:17" x14ac:dyDescent="0.25">
      <c r="B101" s="5">
        <v>4</v>
      </c>
      <c r="C101" s="6" t="s">
        <v>37</v>
      </c>
      <c r="D101" s="6">
        <v>24</v>
      </c>
      <c r="E101" s="16"/>
      <c r="H101" s="16">
        <v>0</v>
      </c>
      <c r="I101" s="16" t="s">
        <v>113</v>
      </c>
      <c r="J101" s="16">
        <v>104</v>
      </c>
      <c r="K101" s="16"/>
      <c r="N101" s="16">
        <v>2</v>
      </c>
      <c r="O101" s="16" t="s">
        <v>113</v>
      </c>
      <c r="P101" s="16">
        <v>80</v>
      </c>
      <c r="Q101" s="16"/>
    </row>
    <row r="102" spans="2:17" x14ac:dyDescent="0.25">
      <c r="B102" s="5" t="s">
        <v>31</v>
      </c>
      <c r="C102" s="6" t="s">
        <v>32</v>
      </c>
      <c r="D102" s="6">
        <v>24</v>
      </c>
      <c r="E102" s="16"/>
      <c r="H102" s="16">
        <v>1</v>
      </c>
      <c r="I102" s="16" t="s">
        <v>119</v>
      </c>
      <c r="J102" s="16">
        <v>77</v>
      </c>
      <c r="K102" s="16"/>
      <c r="N102" s="16">
        <v>3</v>
      </c>
      <c r="O102" s="16" t="s">
        <v>139</v>
      </c>
      <c r="P102" s="16">
        <v>64</v>
      </c>
      <c r="Q102" s="16"/>
    </row>
    <row r="103" spans="2:17" x14ac:dyDescent="0.25">
      <c r="B103" s="5" t="s">
        <v>31</v>
      </c>
      <c r="C103" s="6" t="s">
        <v>4</v>
      </c>
      <c r="D103" s="6">
        <v>24</v>
      </c>
      <c r="E103" s="16"/>
      <c r="H103" s="16" t="s">
        <v>31</v>
      </c>
      <c r="I103" s="16" t="s">
        <v>115</v>
      </c>
      <c r="J103" s="16" t="s">
        <v>124</v>
      </c>
      <c r="K103" s="9" t="s">
        <v>125</v>
      </c>
      <c r="N103" s="16">
        <v>4</v>
      </c>
      <c r="O103" s="16" t="s">
        <v>134</v>
      </c>
      <c r="P103" s="16">
        <v>28</v>
      </c>
      <c r="Q103" s="16"/>
    </row>
    <row r="104" spans="2:17" x14ac:dyDescent="0.25">
      <c r="B104" s="5">
        <v>7</v>
      </c>
      <c r="C104" s="6" t="s">
        <v>17</v>
      </c>
      <c r="D104" s="6">
        <v>22</v>
      </c>
      <c r="E104" s="16"/>
      <c r="H104" s="16">
        <v>3</v>
      </c>
      <c r="I104" s="16" t="s">
        <v>65</v>
      </c>
      <c r="J104" s="16">
        <v>53</v>
      </c>
      <c r="K104" s="9" t="s">
        <v>126</v>
      </c>
      <c r="N104" s="16">
        <v>5</v>
      </c>
      <c r="O104" s="16" t="s">
        <v>154</v>
      </c>
      <c r="P104" s="16">
        <v>16</v>
      </c>
      <c r="Q104" s="16"/>
    </row>
    <row r="105" spans="2:17" x14ac:dyDescent="0.25">
      <c r="B105" s="5">
        <v>8</v>
      </c>
      <c r="C105" s="6" t="s">
        <v>33</v>
      </c>
      <c r="D105" s="6">
        <v>16</v>
      </c>
      <c r="E105" s="16"/>
      <c r="H105" s="16">
        <v>4</v>
      </c>
      <c r="I105" s="16" t="s">
        <v>107</v>
      </c>
      <c r="J105" s="16">
        <v>52</v>
      </c>
      <c r="K105" s="16"/>
      <c r="N105" s="16">
        <v>6</v>
      </c>
      <c r="O105" s="16" t="s">
        <v>155</v>
      </c>
      <c r="P105" s="16">
        <v>15</v>
      </c>
      <c r="Q105" s="16"/>
    </row>
    <row r="106" spans="2:17" x14ac:dyDescent="0.25">
      <c r="B106" s="5">
        <v>9</v>
      </c>
      <c r="C106" s="6" t="s">
        <v>18</v>
      </c>
      <c r="D106" s="6">
        <v>13</v>
      </c>
      <c r="E106" s="16"/>
      <c r="H106" s="16">
        <v>5</v>
      </c>
      <c r="I106" s="16" t="s">
        <v>59</v>
      </c>
      <c r="J106" s="16">
        <v>25</v>
      </c>
      <c r="K106" s="16"/>
      <c r="N106" s="16">
        <v>7</v>
      </c>
      <c r="O106" s="16" t="s">
        <v>41</v>
      </c>
      <c r="P106" s="16">
        <v>14</v>
      </c>
      <c r="Q106" s="16"/>
    </row>
    <row r="107" spans="2:17" x14ac:dyDescent="0.25">
      <c r="B107" s="16"/>
      <c r="C107" s="16"/>
      <c r="D107" s="16"/>
      <c r="E107" s="16"/>
      <c r="H107" s="16">
        <v>6</v>
      </c>
      <c r="I107" s="16" t="s">
        <v>35</v>
      </c>
      <c r="J107" s="16">
        <v>17</v>
      </c>
      <c r="K107" s="16"/>
      <c r="N107" s="16">
        <v>8</v>
      </c>
      <c r="O107" s="16" t="s">
        <v>129</v>
      </c>
      <c r="P107" s="16">
        <v>13</v>
      </c>
      <c r="Q107" s="16"/>
    </row>
    <row r="108" spans="2:17" x14ac:dyDescent="0.25">
      <c r="B108" s="3" t="s">
        <v>38</v>
      </c>
      <c r="C108" s="16"/>
      <c r="D108" s="16"/>
      <c r="E108" s="19"/>
      <c r="H108" s="16" t="s">
        <v>31</v>
      </c>
      <c r="I108" s="16" t="s">
        <v>120</v>
      </c>
      <c r="J108" s="16">
        <v>17</v>
      </c>
      <c r="K108" s="16"/>
      <c r="N108" s="16">
        <v>9</v>
      </c>
      <c r="O108" s="16" t="s">
        <v>148</v>
      </c>
      <c r="P108" s="16">
        <v>11</v>
      </c>
      <c r="Q108" s="16"/>
    </row>
    <row r="109" spans="2:17" x14ac:dyDescent="0.25">
      <c r="B109" s="17" t="s">
        <v>0</v>
      </c>
      <c r="C109" s="17" t="s">
        <v>1</v>
      </c>
      <c r="D109" s="17" t="s">
        <v>2</v>
      </c>
      <c r="E109" s="19"/>
      <c r="H109" s="16" t="s">
        <v>31</v>
      </c>
      <c r="I109" s="16" t="s">
        <v>116</v>
      </c>
      <c r="J109" s="16">
        <v>17</v>
      </c>
      <c r="K109" s="16"/>
      <c r="N109" s="16" t="s">
        <v>31</v>
      </c>
      <c r="O109" s="16" t="s">
        <v>160</v>
      </c>
      <c r="P109" s="16">
        <v>11</v>
      </c>
      <c r="Q109" s="16"/>
    </row>
    <row r="110" spans="2:17" x14ac:dyDescent="0.25">
      <c r="B110" s="5">
        <v>0</v>
      </c>
      <c r="C110" s="6" t="s">
        <v>35</v>
      </c>
      <c r="D110" s="6">
        <v>92</v>
      </c>
      <c r="E110" s="16"/>
      <c r="H110" s="16">
        <v>9</v>
      </c>
      <c r="I110" s="16" t="s">
        <v>80</v>
      </c>
      <c r="J110" s="16">
        <v>15</v>
      </c>
      <c r="K110" s="16"/>
      <c r="N110" s="16"/>
      <c r="O110" s="16"/>
      <c r="P110" s="16"/>
      <c r="Q110" s="16"/>
    </row>
    <row r="111" spans="2:17" x14ac:dyDescent="0.25">
      <c r="B111" s="5">
        <v>1</v>
      </c>
      <c r="C111" s="6" t="s">
        <v>26</v>
      </c>
      <c r="D111" s="6">
        <v>31</v>
      </c>
      <c r="E111" s="16"/>
      <c r="H111" s="16"/>
      <c r="I111" s="16"/>
      <c r="J111" s="16"/>
      <c r="K111" s="16"/>
      <c r="N111" s="3" t="s">
        <v>574</v>
      </c>
      <c r="O111" s="19"/>
      <c r="P111" s="19"/>
      <c r="Q111" s="16"/>
    </row>
    <row r="112" spans="2:17" x14ac:dyDescent="0.25">
      <c r="B112" s="5">
        <v>2</v>
      </c>
      <c r="C112" s="6" t="s">
        <v>30</v>
      </c>
      <c r="D112" s="6">
        <v>26</v>
      </c>
      <c r="E112" s="16"/>
      <c r="H112" s="3" t="s">
        <v>127</v>
      </c>
      <c r="I112" s="19"/>
      <c r="J112" s="19"/>
      <c r="K112" s="16"/>
      <c r="N112" s="17" t="s">
        <v>0</v>
      </c>
      <c r="O112" s="17" t="s">
        <v>1</v>
      </c>
      <c r="P112" s="17" t="s">
        <v>2</v>
      </c>
      <c r="Q112" s="16"/>
    </row>
    <row r="113" spans="2:17" x14ac:dyDescent="0.25">
      <c r="B113" s="5">
        <v>3</v>
      </c>
      <c r="C113" s="6" t="s">
        <v>17</v>
      </c>
      <c r="D113" s="6">
        <v>24</v>
      </c>
      <c r="E113" s="16"/>
      <c r="H113" s="17" t="s">
        <v>0</v>
      </c>
      <c r="I113" s="17" t="s">
        <v>1</v>
      </c>
      <c r="J113" s="17" t="s">
        <v>2</v>
      </c>
      <c r="K113" s="16"/>
      <c r="N113" s="16">
        <v>0</v>
      </c>
      <c r="O113" s="16" t="s">
        <v>119</v>
      </c>
      <c r="P113" s="16">
        <v>214</v>
      </c>
      <c r="Q113" s="16"/>
    </row>
    <row r="114" spans="2:17" x14ac:dyDescent="0.25">
      <c r="B114" s="5">
        <v>4</v>
      </c>
      <c r="C114" s="6" t="s">
        <v>15</v>
      </c>
      <c r="D114" s="6">
        <v>23</v>
      </c>
      <c r="E114" s="16"/>
      <c r="H114" s="16">
        <v>0</v>
      </c>
      <c r="I114" s="16" t="s">
        <v>113</v>
      </c>
      <c r="J114" s="16">
        <v>128</v>
      </c>
      <c r="K114" s="16"/>
      <c r="N114" s="16">
        <v>1</v>
      </c>
      <c r="O114" s="16" t="s">
        <v>151</v>
      </c>
      <c r="P114" s="16">
        <v>105</v>
      </c>
      <c r="Q114" s="16"/>
    </row>
    <row r="115" spans="2:17" x14ac:dyDescent="0.25">
      <c r="B115" s="5">
        <v>5</v>
      </c>
      <c r="C115" s="6" t="s">
        <v>33</v>
      </c>
      <c r="D115" s="6">
        <v>20</v>
      </c>
      <c r="E115" s="16"/>
      <c r="H115" s="16">
        <v>1</v>
      </c>
      <c r="I115" s="16" t="s">
        <v>119</v>
      </c>
      <c r="J115" s="16">
        <v>89</v>
      </c>
      <c r="K115" s="16"/>
      <c r="N115" s="16">
        <v>2</v>
      </c>
      <c r="O115" s="16" t="s">
        <v>113</v>
      </c>
      <c r="P115" s="16">
        <v>78</v>
      </c>
      <c r="Q115" s="16"/>
    </row>
    <row r="116" spans="2:17" x14ac:dyDescent="0.25">
      <c r="B116" s="5">
        <v>6</v>
      </c>
      <c r="C116" s="6" t="s">
        <v>4</v>
      </c>
      <c r="D116" s="6">
        <v>19</v>
      </c>
      <c r="E116" s="16"/>
      <c r="H116" s="16">
        <v>2</v>
      </c>
      <c r="I116" s="16" t="s">
        <v>65</v>
      </c>
      <c r="J116" s="16">
        <v>60</v>
      </c>
      <c r="K116" s="16"/>
      <c r="N116" s="16">
        <v>3</v>
      </c>
      <c r="O116" s="16" t="s">
        <v>139</v>
      </c>
      <c r="P116" s="16">
        <v>68</v>
      </c>
      <c r="Q116" s="16"/>
    </row>
    <row r="117" spans="2:17" x14ac:dyDescent="0.25">
      <c r="B117" s="5" t="s">
        <v>31</v>
      </c>
      <c r="C117" s="6" t="s">
        <v>37</v>
      </c>
      <c r="D117" s="6">
        <v>19</v>
      </c>
      <c r="E117" s="16"/>
      <c r="H117" s="16" t="s">
        <v>31</v>
      </c>
      <c r="I117" s="16" t="s">
        <v>107</v>
      </c>
      <c r="J117" s="16">
        <v>60</v>
      </c>
      <c r="K117" s="16"/>
      <c r="N117" s="16">
        <v>4</v>
      </c>
      <c r="O117" s="16" t="s">
        <v>134</v>
      </c>
      <c r="P117" s="16">
        <v>28</v>
      </c>
      <c r="Q117" s="16"/>
    </row>
    <row r="118" spans="2:17" x14ac:dyDescent="0.25">
      <c r="B118" s="5">
        <v>8</v>
      </c>
      <c r="C118" s="6" t="s">
        <v>39</v>
      </c>
      <c r="D118" s="6">
        <v>15</v>
      </c>
      <c r="E118" s="16"/>
      <c r="H118" s="16">
        <v>4</v>
      </c>
      <c r="I118" s="16" t="s">
        <v>59</v>
      </c>
      <c r="J118" s="16">
        <v>26</v>
      </c>
      <c r="K118" s="16"/>
      <c r="N118" s="16">
        <v>5</v>
      </c>
      <c r="O118" s="16" t="s">
        <v>154</v>
      </c>
      <c r="P118" s="16">
        <v>16</v>
      </c>
      <c r="Q118" s="16"/>
    </row>
    <row r="119" spans="2:17" x14ac:dyDescent="0.25">
      <c r="B119" s="5">
        <v>9</v>
      </c>
      <c r="C119" s="6" t="s">
        <v>32</v>
      </c>
      <c r="D119" s="6">
        <v>14</v>
      </c>
      <c r="E119" s="16"/>
      <c r="H119" s="16">
        <v>5</v>
      </c>
      <c r="I119" s="16" t="s">
        <v>35</v>
      </c>
      <c r="J119" s="16">
        <v>23</v>
      </c>
      <c r="K119" s="16"/>
      <c r="N119" s="16">
        <v>6</v>
      </c>
      <c r="O119" s="16" t="s">
        <v>155</v>
      </c>
      <c r="P119" s="16">
        <v>15</v>
      </c>
      <c r="Q119" s="16"/>
    </row>
    <row r="120" spans="2:17" x14ac:dyDescent="0.25">
      <c r="B120" s="16"/>
      <c r="C120" s="16"/>
      <c r="D120" s="16"/>
      <c r="E120" s="16"/>
      <c r="H120" s="16">
        <v>6</v>
      </c>
      <c r="I120" s="16" t="s">
        <v>116</v>
      </c>
      <c r="J120" s="16">
        <v>22</v>
      </c>
      <c r="K120" s="16"/>
      <c r="N120" s="16">
        <v>7</v>
      </c>
      <c r="O120" s="16" t="s">
        <v>41</v>
      </c>
      <c r="P120" s="16">
        <v>14</v>
      </c>
      <c r="Q120" s="16"/>
    </row>
    <row r="121" spans="2:17" x14ac:dyDescent="0.25">
      <c r="B121" s="3" t="s">
        <v>40</v>
      </c>
      <c r="C121" s="16"/>
      <c r="D121" s="16"/>
      <c r="E121" s="19"/>
      <c r="H121" s="16">
        <v>7</v>
      </c>
      <c r="I121" s="16" t="s">
        <v>81</v>
      </c>
      <c r="J121" s="16">
        <v>19</v>
      </c>
      <c r="K121" s="16"/>
      <c r="N121" s="16">
        <v>8</v>
      </c>
      <c r="O121" s="16" t="s">
        <v>129</v>
      </c>
      <c r="P121" s="16">
        <v>13</v>
      </c>
      <c r="Q121" s="16"/>
    </row>
    <row r="122" spans="2:17" x14ac:dyDescent="0.25">
      <c r="B122" s="17" t="s">
        <v>0</v>
      </c>
      <c r="C122" s="17" t="s">
        <v>1</v>
      </c>
      <c r="D122" s="17" t="s">
        <v>2</v>
      </c>
      <c r="E122" s="19"/>
      <c r="H122" s="16">
        <v>8</v>
      </c>
      <c r="I122" s="16" t="s">
        <v>128</v>
      </c>
      <c r="J122" s="16">
        <v>14</v>
      </c>
      <c r="K122" s="16"/>
      <c r="N122" s="16">
        <v>9</v>
      </c>
      <c r="O122" s="16" t="s">
        <v>148</v>
      </c>
      <c r="P122" s="16">
        <v>11</v>
      </c>
      <c r="Q122" s="16"/>
    </row>
    <row r="123" spans="2:17" x14ac:dyDescent="0.25">
      <c r="B123" s="5">
        <v>0</v>
      </c>
      <c r="C123" s="6" t="s">
        <v>35</v>
      </c>
      <c r="D123" s="6">
        <v>136</v>
      </c>
      <c r="E123" s="16"/>
      <c r="H123" s="16">
        <v>9</v>
      </c>
      <c r="I123" s="16" t="s">
        <v>69</v>
      </c>
      <c r="J123" s="16">
        <v>13</v>
      </c>
      <c r="K123" s="16"/>
      <c r="N123" s="16"/>
      <c r="O123" s="16"/>
      <c r="P123" s="16"/>
      <c r="Q123" s="16"/>
    </row>
    <row r="124" spans="2:17" x14ac:dyDescent="0.25">
      <c r="B124" s="5">
        <v>1</v>
      </c>
      <c r="C124" s="6" t="s">
        <v>26</v>
      </c>
      <c r="D124" s="6">
        <v>32</v>
      </c>
      <c r="E124" s="16"/>
      <c r="H124" s="16" t="s">
        <v>31</v>
      </c>
      <c r="I124" s="16" t="s">
        <v>94</v>
      </c>
      <c r="J124" s="16">
        <v>13</v>
      </c>
      <c r="K124" s="16"/>
      <c r="N124" s="3" t="s">
        <v>575</v>
      </c>
      <c r="O124" s="19"/>
      <c r="P124" s="19"/>
      <c r="Q124" s="16"/>
    </row>
    <row r="125" spans="2:17" x14ac:dyDescent="0.25">
      <c r="B125" s="5">
        <v>2</v>
      </c>
      <c r="C125" s="6" t="s">
        <v>39</v>
      </c>
      <c r="D125" s="6">
        <v>20</v>
      </c>
      <c r="E125" s="16"/>
      <c r="H125" s="16" t="s">
        <v>31</v>
      </c>
      <c r="I125" s="16" t="s">
        <v>41</v>
      </c>
      <c r="J125" s="16">
        <v>13</v>
      </c>
      <c r="K125" s="16"/>
      <c r="N125" s="17" t="s">
        <v>0</v>
      </c>
      <c r="O125" s="17" t="s">
        <v>1</v>
      </c>
      <c r="P125" s="17" t="s">
        <v>2</v>
      </c>
      <c r="Q125" s="16"/>
    </row>
    <row r="126" spans="2:17" x14ac:dyDescent="0.25">
      <c r="B126" s="5">
        <v>3</v>
      </c>
      <c r="C126" s="6" t="s">
        <v>33</v>
      </c>
      <c r="D126" s="6">
        <v>18</v>
      </c>
      <c r="E126" s="16"/>
      <c r="H126" s="16" t="s">
        <v>31</v>
      </c>
      <c r="I126" s="16" t="s">
        <v>129</v>
      </c>
      <c r="J126" s="16">
        <v>13</v>
      </c>
      <c r="K126" s="9" t="s">
        <v>147</v>
      </c>
      <c r="N126" s="16">
        <v>0</v>
      </c>
      <c r="O126" s="16" t="s">
        <v>119</v>
      </c>
      <c r="P126" s="16">
        <v>213</v>
      </c>
      <c r="Q126" s="16"/>
    </row>
    <row r="127" spans="2:17" x14ac:dyDescent="0.25">
      <c r="B127" s="5" t="s">
        <v>31</v>
      </c>
      <c r="C127" s="6" t="s">
        <v>17</v>
      </c>
      <c r="D127" s="6">
        <v>18</v>
      </c>
      <c r="E127" s="16"/>
      <c r="H127" s="16" t="s">
        <v>31</v>
      </c>
      <c r="I127" s="16" t="s">
        <v>130</v>
      </c>
      <c r="J127" s="16">
        <v>13</v>
      </c>
      <c r="K127" s="16"/>
      <c r="N127" s="16">
        <v>1</v>
      </c>
      <c r="O127" s="16" t="s">
        <v>151</v>
      </c>
      <c r="P127" s="16">
        <v>104</v>
      </c>
      <c r="Q127" s="16"/>
    </row>
    <row r="128" spans="2:17" x14ac:dyDescent="0.25">
      <c r="B128" s="5">
        <v>5</v>
      </c>
      <c r="C128" s="6" t="s">
        <v>30</v>
      </c>
      <c r="D128" s="6">
        <v>17</v>
      </c>
      <c r="E128" s="16"/>
      <c r="H128" s="16"/>
      <c r="I128" s="16"/>
      <c r="J128" s="16"/>
      <c r="K128" s="16"/>
      <c r="N128" s="16">
        <v>2</v>
      </c>
      <c r="O128" s="16" t="s">
        <v>113</v>
      </c>
      <c r="P128" s="16">
        <v>76</v>
      </c>
      <c r="Q128" s="16"/>
    </row>
    <row r="129" spans="2:17" x14ac:dyDescent="0.25">
      <c r="B129" s="5">
        <v>6</v>
      </c>
      <c r="C129" s="6" t="s">
        <v>4</v>
      </c>
      <c r="D129" s="6">
        <v>13</v>
      </c>
      <c r="E129" s="16"/>
      <c r="H129" s="3" t="s">
        <v>131</v>
      </c>
      <c r="I129" s="19"/>
      <c r="J129" s="19"/>
      <c r="K129" s="16"/>
      <c r="N129" s="16">
        <v>3</v>
      </c>
      <c r="O129" s="16" t="s">
        <v>139</v>
      </c>
      <c r="P129" s="16">
        <v>75</v>
      </c>
      <c r="Q129" s="16"/>
    </row>
    <row r="130" spans="2:17" x14ac:dyDescent="0.25">
      <c r="B130" s="5" t="s">
        <v>31</v>
      </c>
      <c r="C130" s="6" t="s">
        <v>37</v>
      </c>
      <c r="D130" s="6">
        <v>13</v>
      </c>
      <c r="E130" s="16"/>
      <c r="H130" s="17" t="s">
        <v>0</v>
      </c>
      <c r="I130" s="17" t="s">
        <v>1</v>
      </c>
      <c r="J130" s="17" t="s">
        <v>2</v>
      </c>
      <c r="K130" s="9"/>
      <c r="N130" s="16">
        <v>4</v>
      </c>
      <c r="O130" s="16" t="s">
        <v>134</v>
      </c>
      <c r="P130" s="16">
        <v>28</v>
      </c>
      <c r="Q130" s="16"/>
    </row>
    <row r="131" spans="2:17" x14ac:dyDescent="0.25">
      <c r="B131" s="5" t="s">
        <v>31</v>
      </c>
      <c r="C131" s="6" t="s">
        <v>15</v>
      </c>
      <c r="D131" s="6">
        <v>13</v>
      </c>
      <c r="E131" s="16"/>
      <c r="H131" s="16">
        <v>0</v>
      </c>
      <c r="I131" s="16" t="s">
        <v>113</v>
      </c>
      <c r="J131" s="16">
        <v>133</v>
      </c>
      <c r="K131" s="9"/>
      <c r="N131" s="16">
        <v>5</v>
      </c>
      <c r="O131" s="16" t="s">
        <v>41</v>
      </c>
      <c r="P131" s="16">
        <v>16</v>
      </c>
      <c r="Q131" s="16"/>
    </row>
    <row r="132" spans="2:17" x14ac:dyDescent="0.25">
      <c r="B132" s="5">
        <v>9</v>
      </c>
      <c r="C132" s="6" t="s">
        <v>41</v>
      </c>
      <c r="D132" s="6">
        <v>12</v>
      </c>
      <c r="E132" s="16"/>
      <c r="H132" s="16">
        <v>1</v>
      </c>
      <c r="I132" s="16" t="s">
        <v>119</v>
      </c>
      <c r="J132" s="16">
        <v>100</v>
      </c>
      <c r="K132" s="16"/>
      <c r="N132" s="16" t="s">
        <v>31</v>
      </c>
      <c r="O132" s="16" t="s">
        <v>155</v>
      </c>
      <c r="P132" s="16">
        <v>16</v>
      </c>
      <c r="Q132" s="16"/>
    </row>
    <row r="133" spans="2:17" x14ac:dyDescent="0.25">
      <c r="B133" s="16"/>
      <c r="C133" s="16"/>
      <c r="D133" s="16"/>
      <c r="E133" s="16"/>
      <c r="H133" s="16">
        <v>2</v>
      </c>
      <c r="I133" s="16" t="s">
        <v>107</v>
      </c>
      <c r="J133" s="16">
        <v>58</v>
      </c>
      <c r="K133" s="16"/>
      <c r="N133" s="16">
        <v>7</v>
      </c>
      <c r="O133" s="16" t="s">
        <v>129</v>
      </c>
      <c r="P133" s="16">
        <v>14</v>
      </c>
      <c r="Q133" s="16"/>
    </row>
    <row r="134" spans="2:17" x14ac:dyDescent="0.25">
      <c r="B134" s="3" t="s">
        <v>42</v>
      </c>
      <c r="C134" s="16"/>
      <c r="D134" s="16"/>
      <c r="E134" s="19"/>
      <c r="H134" s="16">
        <v>3</v>
      </c>
      <c r="I134" s="16" t="s">
        <v>65</v>
      </c>
      <c r="J134" s="16">
        <v>50</v>
      </c>
      <c r="K134" s="16"/>
      <c r="N134" s="16">
        <v>8</v>
      </c>
      <c r="O134" s="16" t="s">
        <v>154</v>
      </c>
      <c r="P134" s="16">
        <v>13</v>
      </c>
      <c r="Q134" s="16"/>
    </row>
    <row r="135" spans="2:17" x14ac:dyDescent="0.25">
      <c r="B135" s="17" t="s">
        <v>0</v>
      </c>
      <c r="C135" s="17" t="s">
        <v>1</v>
      </c>
      <c r="D135" s="17" t="s">
        <v>2</v>
      </c>
      <c r="E135" s="16"/>
      <c r="H135" s="16">
        <v>4</v>
      </c>
      <c r="I135" s="16" t="s">
        <v>59</v>
      </c>
      <c r="J135" s="16">
        <v>21</v>
      </c>
      <c r="K135" s="16"/>
      <c r="N135" s="16">
        <v>9</v>
      </c>
      <c r="O135" s="16" t="s">
        <v>148</v>
      </c>
      <c r="P135" s="16">
        <v>11</v>
      </c>
      <c r="Q135" s="16"/>
    </row>
    <row r="136" spans="2:17" x14ac:dyDescent="0.25">
      <c r="B136" s="16">
        <v>0</v>
      </c>
      <c r="C136" s="16" t="s">
        <v>35</v>
      </c>
      <c r="D136" s="16">
        <v>219</v>
      </c>
      <c r="E136" s="8" t="s">
        <v>44</v>
      </c>
      <c r="H136" s="16">
        <v>5</v>
      </c>
      <c r="I136" s="16" t="s">
        <v>35</v>
      </c>
      <c r="J136" s="16">
        <v>17</v>
      </c>
      <c r="K136" s="16"/>
      <c r="N136" s="16"/>
      <c r="O136" s="16"/>
      <c r="P136" s="16"/>
      <c r="Q136" s="16"/>
    </row>
    <row r="137" spans="2:17" x14ac:dyDescent="0.25">
      <c r="B137" s="16">
        <v>1</v>
      </c>
      <c r="C137" s="16" t="s">
        <v>41</v>
      </c>
      <c r="D137" s="16">
        <v>29</v>
      </c>
      <c r="E137" s="9" t="s">
        <v>43</v>
      </c>
      <c r="H137" s="16" t="s">
        <v>31</v>
      </c>
      <c r="I137" s="16" t="s">
        <v>116</v>
      </c>
      <c r="J137" s="16">
        <v>17</v>
      </c>
      <c r="K137" s="16"/>
      <c r="N137" s="3" t="s">
        <v>576</v>
      </c>
      <c r="O137" s="19"/>
      <c r="P137" s="19"/>
      <c r="Q137" s="16"/>
    </row>
    <row r="138" spans="2:17" x14ac:dyDescent="0.25">
      <c r="B138" s="16">
        <v>2</v>
      </c>
      <c r="C138" s="16" t="s">
        <v>26</v>
      </c>
      <c r="D138" s="16">
        <v>28</v>
      </c>
      <c r="E138" s="8" t="s">
        <v>45</v>
      </c>
      <c r="H138" s="16">
        <v>7</v>
      </c>
      <c r="I138" s="16" t="s">
        <v>81</v>
      </c>
      <c r="J138" s="16">
        <v>15</v>
      </c>
      <c r="K138" s="16"/>
      <c r="N138" s="17" t="s">
        <v>0</v>
      </c>
      <c r="O138" s="17" t="s">
        <v>1</v>
      </c>
      <c r="P138" s="17" t="s">
        <v>2</v>
      </c>
      <c r="Q138" s="16"/>
    </row>
    <row r="139" spans="2:17" x14ac:dyDescent="0.25">
      <c r="B139" s="16">
        <v>3</v>
      </c>
      <c r="C139" s="16" t="s">
        <v>37</v>
      </c>
      <c r="D139" s="16">
        <v>24</v>
      </c>
      <c r="E139" s="19"/>
      <c r="H139" s="16">
        <v>8</v>
      </c>
      <c r="I139" s="16" t="s">
        <v>129</v>
      </c>
      <c r="J139" s="16">
        <v>14</v>
      </c>
      <c r="K139" s="16"/>
      <c r="N139" s="16">
        <v>0</v>
      </c>
      <c r="O139" s="16" t="s">
        <v>119</v>
      </c>
      <c r="P139" s="16">
        <v>213</v>
      </c>
      <c r="Q139" s="16"/>
    </row>
    <row r="140" spans="2:17" x14ac:dyDescent="0.25">
      <c r="B140" s="16">
        <v>4</v>
      </c>
      <c r="C140" s="16" t="s">
        <v>46</v>
      </c>
      <c r="D140" s="16">
        <v>22</v>
      </c>
      <c r="E140" s="19"/>
      <c r="H140" s="16">
        <v>9</v>
      </c>
      <c r="I140" s="16" t="s">
        <v>94</v>
      </c>
      <c r="J140" s="16">
        <v>13</v>
      </c>
      <c r="K140" s="16"/>
      <c r="N140" s="16">
        <v>1</v>
      </c>
      <c r="O140" s="16" t="s">
        <v>151</v>
      </c>
      <c r="P140" s="16">
        <v>105</v>
      </c>
      <c r="Q140" s="16"/>
    </row>
    <row r="141" spans="2:17" x14ac:dyDescent="0.25">
      <c r="B141" s="16">
        <v>5</v>
      </c>
      <c r="C141" s="16" t="s">
        <v>30</v>
      </c>
      <c r="D141" s="16">
        <v>19</v>
      </c>
      <c r="E141" s="19"/>
      <c r="H141" s="16"/>
      <c r="I141" s="16"/>
      <c r="J141" s="16"/>
      <c r="K141" s="16"/>
      <c r="N141" s="16">
        <v>2</v>
      </c>
      <c r="O141" s="16" t="s">
        <v>139</v>
      </c>
      <c r="P141" s="16">
        <v>77</v>
      </c>
      <c r="Q141" s="16"/>
    </row>
    <row r="142" spans="2:17" x14ac:dyDescent="0.25">
      <c r="B142" s="16">
        <v>6</v>
      </c>
      <c r="C142" s="16" t="s">
        <v>32</v>
      </c>
      <c r="D142" s="16">
        <v>17</v>
      </c>
      <c r="E142" s="19"/>
      <c r="H142" s="8" t="s">
        <v>132</v>
      </c>
      <c r="I142" s="19"/>
      <c r="J142" s="19"/>
      <c r="K142" s="16"/>
      <c r="N142" s="16">
        <v>3</v>
      </c>
      <c r="O142" s="16" t="s">
        <v>113</v>
      </c>
      <c r="P142" s="16">
        <v>74</v>
      </c>
      <c r="Q142" s="16"/>
    </row>
    <row r="143" spans="2:17" x14ac:dyDescent="0.25">
      <c r="B143" s="16">
        <v>7</v>
      </c>
      <c r="C143" s="16" t="s">
        <v>17</v>
      </c>
      <c r="D143" s="16">
        <v>16</v>
      </c>
      <c r="E143" s="19"/>
      <c r="H143" s="18"/>
      <c r="I143" s="18"/>
      <c r="J143" s="18"/>
      <c r="K143" s="16"/>
      <c r="N143" s="16">
        <v>4</v>
      </c>
      <c r="O143" s="16" t="s">
        <v>134</v>
      </c>
      <c r="P143" s="16">
        <v>28</v>
      </c>
      <c r="Q143" s="16"/>
    </row>
    <row r="144" spans="2:17" x14ac:dyDescent="0.25">
      <c r="B144" s="16">
        <v>8</v>
      </c>
      <c r="C144" s="16" t="s">
        <v>4</v>
      </c>
      <c r="D144" s="16">
        <v>15</v>
      </c>
      <c r="E144" s="19"/>
      <c r="H144" s="3" t="s">
        <v>133</v>
      </c>
      <c r="I144" s="19"/>
      <c r="J144" s="19"/>
      <c r="K144" s="16"/>
      <c r="N144" s="16">
        <v>5</v>
      </c>
      <c r="O144" s="16" t="s">
        <v>155</v>
      </c>
      <c r="P144" s="16">
        <v>16</v>
      </c>
      <c r="Q144" s="16"/>
    </row>
    <row r="145" spans="2:17" x14ac:dyDescent="0.25">
      <c r="B145" s="16">
        <v>9</v>
      </c>
      <c r="C145" s="16" t="s">
        <v>47</v>
      </c>
      <c r="D145" s="16">
        <v>14</v>
      </c>
      <c r="E145" s="8" t="s">
        <v>141</v>
      </c>
      <c r="H145" s="17" t="s">
        <v>0</v>
      </c>
      <c r="I145" s="17" t="s">
        <v>1</v>
      </c>
      <c r="J145" s="17" t="s">
        <v>2</v>
      </c>
      <c r="K145" s="16"/>
      <c r="N145" s="16" t="s">
        <v>31</v>
      </c>
      <c r="O145" s="16" t="s">
        <v>129</v>
      </c>
      <c r="P145" s="16">
        <v>16</v>
      </c>
      <c r="Q145" s="16"/>
    </row>
    <row r="146" spans="2:17" x14ac:dyDescent="0.25">
      <c r="B146" s="16"/>
      <c r="C146" s="16"/>
      <c r="D146" s="16"/>
      <c r="E146" s="16"/>
      <c r="H146" s="16">
        <v>0</v>
      </c>
      <c r="I146" s="16" t="s">
        <v>113</v>
      </c>
      <c r="J146" s="16">
        <v>199</v>
      </c>
      <c r="K146" s="16"/>
      <c r="N146" s="16">
        <v>7</v>
      </c>
      <c r="O146" s="16" t="s">
        <v>41</v>
      </c>
      <c r="P146" s="16">
        <v>15</v>
      </c>
      <c r="Q146" s="16"/>
    </row>
    <row r="147" spans="2:17" x14ac:dyDescent="0.25">
      <c r="B147" s="3" t="s">
        <v>48</v>
      </c>
      <c r="C147" s="16"/>
      <c r="D147" s="16"/>
      <c r="E147" s="19"/>
      <c r="H147" s="16">
        <v>1</v>
      </c>
      <c r="I147" s="16" t="s">
        <v>119</v>
      </c>
      <c r="J147" s="16">
        <v>137</v>
      </c>
      <c r="K147" s="16"/>
      <c r="N147" s="16" t="s">
        <v>31</v>
      </c>
      <c r="O147" s="16" t="s">
        <v>154</v>
      </c>
      <c r="P147" s="16">
        <v>15</v>
      </c>
      <c r="Q147" s="16"/>
    </row>
    <row r="148" spans="2:17" x14ac:dyDescent="0.25">
      <c r="B148" s="17" t="s">
        <v>0</v>
      </c>
      <c r="C148" s="17" t="s">
        <v>1</v>
      </c>
      <c r="D148" s="17" t="s">
        <v>2</v>
      </c>
      <c r="E148" s="19"/>
      <c r="H148" s="16">
        <v>2</v>
      </c>
      <c r="I148" s="16" t="s">
        <v>65</v>
      </c>
      <c r="J148" s="16">
        <v>48</v>
      </c>
      <c r="K148" s="16"/>
      <c r="N148" s="16">
        <v>9</v>
      </c>
      <c r="O148" s="16" t="s">
        <v>148</v>
      </c>
      <c r="P148" s="16">
        <v>11</v>
      </c>
      <c r="Q148" s="16"/>
    </row>
    <row r="149" spans="2:17" x14ac:dyDescent="0.25">
      <c r="B149" s="5">
        <v>0</v>
      </c>
      <c r="C149" s="6" t="s">
        <v>35</v>
      </c>
      <c r="D149" s="6">
        <v>267</v>
      </c>
      <c r="E149" s="16"/>
      <c r="H149" s="16">
        <v>3</v>
      </c>
      <c r="I149" s="16" t="s">
        <v>59</v>
      </c>
      <c r="J149" s="16">
        <v>22</v>
      </c>
      <c r="K149" s="16"/>
      <c r="N149" s="16"/>
      <c r="O149" s="16"/>
      <c r="P149" s="16"/>
      <c r="Q149" s="16"/>
    </row>
    <row r="150" spans="2:17" x14ac:dyDescent="0.25">
      <c r="B150" s="5">
        <v>1</v>
      </c>
      <c r="C150" s="6" t="s">
        <v>41</v>
      </c>
      <c r="D150" s="6">
        <v>41</v>
      </c>
      <c r="E150" s="16"/>
      <c r="H150" s="16">
        <v>4</v>
      </c>
      <c r="I150" s="16" t="s">
        <v>35</v>
      </c>
      <c r="J150" s="16">
        <v>20</v>
      </c>
      <c r="K150" s="16"/>
      <c r="N150" s="3" t="s">
        <v>577</v>
      </c>
      <c r="O150" s="19"/>
      <c r="P150" s="19"/>
      <c r="Q150" s="16"/>
    </row>
    <row r="151" spans="2:17" x14ac:dyDescent="0.25">
      <c r="B151" s="5">
        <v>2</v>
      </c>
      <c r="C151" s="6" t="s">
        <v>49</v>
      </c>
      <c r="D151" s="6">
        <v>39</v>
      </c>
      <c r="E151" s="9" t="s">
        <v>142</v>
      </c>
      <c r="H151" s="16">
        <v>5</v>
      </c>
      <c r="I151" s="16" t="s">
        <v>116</v>
      </c>
      <c r="J151" s="16">
        <v>19</v>
      </c>
      <c r="K151" s="16"/>
      <c r="N151" s="17" t="s">
        <v>0</v>
      </c>
      <c r="O151" s="17" t="s">
        <v>1</v>
      </c>
      <c r="P151" s="17" t="s">
        <v>2</v>
      </c>
      <c r="Q151" s="16"/>
    </row>
    <row r="152" spans="2:17" x14ac:dyDescent="0.25">
      <c r="B152" s="5">
        <v>3</v>
      </c>
      <c r="C152" s="6" t="s">
        <v>47</v>
      </c>
      <c r="D152" s="6">
        <v>26</v>
      </c>
      <c r="E152" s="16"/>
      <c r="H152" s="16">
        <v>6</v>
      </c>
      <c r="I152" s="16" t="s">
        <v>94</v>
      </c>
      <c r="J152" s="16">
        <v>15</v>
      </c>
      <c r="K152" s="16"/>
      <c r="N152" s="16">
        <v>0</v>
      </c>
      <c r="O152" s="16" t="s">
        <v>119</v>
      </c>
      <c r="P152" s="16">
        <v>210</v>
      </c>
    </row>
    <row r="153" spans="2:17" x14ac:dyDescent="0.25">
      <c r="B153" s="5">
        <v>4</v>
      </c>
      <c r="C153" s="6" t="s">
        <v>50</v>
      </c>
      <c r="D153" s="6">
        <v>22</v>
      </c>
      <c r="E153" s="16"/>
      <c r="H153" s="16">
        <v>7</v>
      </c>
      <c r="I153" s="16" t="s">
        <v>129</v>
      </c>
      <c r="J153" s="16">
        <v>14</v>
      </c>
      <c r="K153" s="16"/>
      <c r="N153" s="16">
        <v>1</v>
      </c>
      <c r="O153" s="16" t="s">
        <v>151</v>
      </c>
      <c r="P153" s="16">
        <v>107</v>
      </c>
    </row>
    <row r="154" spans="2:17" x14ac:dyDescent="0.25">
      <c r="B154" s="5">
        <v>5</v>
      </c>
      <c r="C154" s="6" t="s">
        <v>15</v>
      </c>
      <c r="D154" s="6">
        <v>20</v>
      </c>
      <c r="E154" s="16"/>
      <c r="H154" s="16">
        <v>8</v>
      </c>
      <c r="I154" s="16" t="s">
        <v>130</v>
      </c>
      <c r="J154" s="16">
        <v>10</v>
      </c>
      <c r="K154" s="16"/>
      <c r="N154" s="16">
        <v>2</v>
      </c>
      <c r="O154" s="16" t="s">
        <v>139</v>
      </c>
      <c r="P154" s="16">
        <v>78</v>
      </c>
    </row>
    <row r="155" spans="2:17" x14ac:dyDescent="0.25">
      <c r="B155" s="5">
        <v>6</v>
      </c>
      <c r="C155" s="6" t="s">
        <v>46</v>
      </c>
      <c r="D155" s="6">
        <v>18</v>
      </c>
      <c r="E155" s="16"/>
      <c r="H155" s="16">
        <v>9</v>
      </c>
      <c r="I155" s="16" t="s">
        <v>114</v>
      </c>
      <c r="J155" s="16">
        <v>9</v>
      </c>
      <c r="K155" s="16"/>
      <c r="N155" s="16">
        <v>3</v>
      </c>
      <c r="O155" s="16" t="s">
        <v>113</v>
      </c>
      <c r="P155" s="16">
        <v>73</v>
      </c>
    </row>
    <row r="156" spans="2:17" x14ac:dyDescent="0.25">
      <c r="B156" s="5">
        <v>7</v>
      </c>
      <c r="C156" s="6" t="s">
        <v>26</v>
      </c>
      <c r="D156" s="6">
        <v>17</v>
      </c>
      <c r="E156" s="16"/>
      <c r="H156" s="16" t="s">
        <v>31</v>
      </c>
      <c r="I156" s="16" t="s">
        <v>41</v>
      </c>
      <c r="J156" s="16">
        <v>9</v>
      </c>
      <c r="K156" s="16"/>
      <c r="N156" s="16">
        <v>4</v>
      </c>
      <c r="O156" s="16" t="s">
        <v>134</v>
      </c>
      <c r="P156" s="16">
        <v>27</v>
      </c>
    </row>
    <row r="157" spans="2:17" x14ac:dyDescent="0.25">
      <c r="B157" s="5">
        <v>8</v>
      </c>
      <c r="C157" s="6" t="s">
        <v>37</v>
      </c>
      <c r="D157" s="6">
        <v>16</v>
      </c>
      <c r="E157" s="16"/>
      <c r="H157" s="16"/>
      <c r="I157" s="16"/>
      <c r="J157" s="16"/>
      <c r="K157" s="16"/>
      <c r="N157" s="16">
        <v>5</v>
      </c>
      <c r="O157" s="16" t="s">
        <v>155</v>
      </c>
      <c r="P157" s="16">
        <v>16</v>
      </c>
    </row>
    <row r="158" spans="2:17" x14ac:dyDescent="0.25">
      <c r="B158" s="5">
        <v>9</v>
      </c>
      <c r="C158" s="6" t="s">
        <v>32</v>
      </c>
      <c r="D158" s="6">
        <v>14</v>
      </c>
      <c r="E158" s="16"/>
      <c r="H158" s="9" t="s">
        <v>136</v>
      </c>
      <c r="I158" s="16"/>
      <c r="J158" s="16"/>
      <c r="K158" s="16"/>
      <c r="N158" s="16" t="s">
        <v>31</v>
      </c>
      <c r="O158" s="16" t="s">
        <v>129</v>
      </c>
      <c r="P158" s="16">
        <v>16</v>
      </c>
    </row>
    <row r="159" spans="2:17" x14ac:dyDescent="0.25">
      <c r="B159" s="5" t="s">
        <v>31</v>
      </c>
      <c r="C159" s="5" t="s">
        <v>51</v>
      </c>
      <c r="D159" s="5">
        <v>14</v>
      </c>
      <c r="E159" s="16"/>
      <c r="H159" s="9" t="s">
        <v>137</v>
      </c>
      <c r="I159" s="16"/>
      <c r="J159" s="16"/>
      <c r="K159" s="16"/>
      <c r="N159" s="16">
        <v>7</v>
      </c>
      <c r="O159" s="16" t="s">
        <v>41</v>
      </c>
      <c r="P159" s="16">
        <v>15</v>
      </c>
    </row>
    <row r="160" spans="2:17" x14ac:dyDescent="0.25">
      <c r="B160" s="5" t="s">
        <v>31</v>
      </c>
      <c r="C160" s="5" t="s">
        <v>52</v>
      </c>
      <c r="D160" s="6">
        <v>14</v>
      </c>
      <c r="E160" s="16"/>
      <c r="H160" s="16"/>
      <c r="I160" s="16"/>
      <c r="J160" s="16"/>
      <c r="K160" s="16"/>
      <c r="N160" s="16" t="s">
        <v>31</v>
      </c>
      <c r="O160" s="16" t="s">
        <v>154</v>
      </c>
      <c r="P160" s="16">
        <v>15</v>
      </c>
    </row>
    <row r="161" spans="2:16" x14ac:dyDescent="0.25">
      <c r="B161" s="18"/>
      <c r="C161" s="18"/>
      <c r="D161" s="18"/>
      <c r="E161" s="19"/>
      <c r="H161" s="3" t="s">
        <v>522</v>
      </c>
      <c r="I161" s="19"/>
      <c r="J161" s="19"/>
      <c r="N161" s="16">
        <v>9</v>
      </c>
      <c r="O161" s="16" t="s">
        <v>148</v>
      </c>
      <c r="P161" s="16">
        <v>11</v>
      </c>
    </row>
    <row r="162" spans="2:16" x14ac:dyDescent="0.25">
      <c r="B162" s="3" t="s">
        <v>53</v>
      </c>
      <c r="C162" s="19"/>
      <c r="D162" s="19"/>
      <c r="E162" s="19"/>
      <c r="H162" s="17" t="s">
        <v>0</v>
      </c>
      <c r="I162" s="17" t="s">
        <v>1</v>
      </c>
      <c r="J162" s="17" t="s">
        <v>2</v>
      </c>
    </row>
    <row r="163" spans="2:16" x14ac:dyDescent="0.25">
      <c r="B163" s="17" t="s">
        <v>0</v>
      </c>
      <c r="C163" s="17" t="s">
        <v>1</v>
      </c>
      <c r="D163" s="17" t="s">
        <v>2</v>
      </c>
      <c r="E163" s="19"/>
      <c r="H163" s="16">
        <v>0</v>
      </c>
      <c r="I163" s="16" t="s">
        <v>113</v>
      </c>
      <c r="J163" s="16">
        <v>201</v>
      </c>
      <c r="N163" s="3" t="s">
        <v>578</v>
      </c>
      <c r="O163" s="19"/>
      <c r="P163" s="19"/>
    </row>
    <row r="164" spans="2:16" x14ac:dyDescent="0.25">
      <c r="B164" s="6">
        <v>0</v>
      </c>
      <c r="C164" s="6" t="s">
        <v>35</v>
      </c>
      <c r="D164" s="6">
        <v>222</v>
      </c>
      <c r="E164" s="16"/>
      <c r="H164" s="16">
        <v>1</v>
      </c>
      <c r="I164" s="16" t="s">
        <v>119</v>
      </c>
      <c r="J164" s="16">
        <v>160</v>
      </c>
      <c r="K164" s="112" t="s">
        <v>523</v>
      </c>
      <c r="N164" s="17" t="s">
        <v>0</v>
      </c>
      <c r="O164" s="17" t="s">
        <v>1</v>
      </c>
      <c r="P164" s="17" t="s">
        <v>2</v>
      </c>
    </row>
    <row r="165" spans="2:16" x14ac:dyDescent="0.25">
      <c r="B165" s="6">
        <v>1</v>
      </c>
      <c r="C165" s="6" t="s">
        <v>49</v>
      </c>
      <c r="D165" s="6">
        <v>69</v>
      </c>
      <c r="E165" s="16"/>
      <c r="H165" s="16">
        <v>2</v>
      </c>
      <c r="I165" s="16" t="s">
        <v>134</v>
      </c>
      <c r="J165" s="16">
        <v>41</v>
      </c>
      <c r="K165" s="112" t="s">
        <v>524</v>
      </c>
      <c r="N165" s="16">
        <v>0</v>
      </c>
      <c r="O165" s="16" t="s">
        <v>119</v>
      </c>
      <c r="P165" s="16">
        <v>213</v>
      </c>
    </row>
    <row r="166" spans="2:16" x14ac:dyDescent="0.25">
      <c r="B166" s="6">
        <v>2</v>
      </c>
      <c r="C166" s="6" t="s">
        <v>41</v>
      </c>
      <c r="D166" s="6">
        <v>54</v>
      </c>
      <c r="E166" s="16"/>
      <c r="H166" s="16">
        <v>3</v>
      </c>
      <c r="I166" s="16" t="s">
        <v>65</v>
      </c>
      <c r="J166" s="16">
        <v>36</v>
      </c>
      <c r="K166" s="112" t="s">
        <v>525</v>
      </c>
      <c r="N166" s="16">
        <v>1</v>
      </c>
      <c r="O166" s="16" t="s">
        <v>151</v>
      </c>
      <c r="P166" s="16">
        <v>105</v>
      </c>
    </row>
    <row r="167" spans="2:16" x14ac:dyDescent="0.25">
      <c r="B167" s="6">
        <v>3</v>
      </c>
      <c r="C167" s="6" t="s">
        <v>37</v>
      </c>
      <c r="D167" s="6">
        <v>34</v>
      </c>
      <c r="E167" s="16"/>
      <c r="H167" s="16">
        <v>4</v>
      </c>
      <c r="I167" s="16" t="s">
        <v>116</v>
      </c>
      <c r="J167" s="16">
        <v>18</v>
      </c>
      <c r="K167" s="112" t="s">
        <v>526</v>
      </c>
      <c r="N167" s="16">
        <v>2</v>
      </c>
      <c r="O167" s="16" t="s">
        <v>139</v>
      </c>
      <c r="P167" s="16">
        <v>82</v>
      </c>
    </row>
    <row r="168" spans="2:16" x14ac:dyDescent="0.25">
      <c r="B168" s="6">
        <v>4</v>
      </c>
      <c r="C168" s="6" t="s">
        <v>47</v>
      </c>
      <c r="D168" s="6">
        <v>29</v>
      </c>
      <c r="E168" s="16"/>
      <c r="H168" s="16">
        <v>5</v>
      </c>
      <c r="I168" s="16" t="s">
        <v>59</v>
      </c>
      <c r="J168" s="16">
        <v>16</v>
      </c>
      <c r="K168" s="112" t="s">
        <v>527</v>
      </c>
      <c r="N168" s="16">
        <v>3</v>
      </c>
      <c r="O168" s="16" t="s">
        <v>113</v>
      </c>
      <c r="P168" s="16">
        <v>69</v>
      </c>
    </row>
    <row r="169" spans="2:16" x14ac:dyDescent="0.25">
      <c r="B169" s="6">
        <v>5</v>
      </c>
      <c r="C169" s="6" t="s">
        <v>52</v>
      </c>
      <c r="D169" s="6">
        <v>20</v>
      </c>
      <c r="E169" s="16"/>
      <c r="H169" s="16">
        <v>6</v>
      </c>
      <c r="I169" s="16" t="s">
        <v>129</v>
      </c>
      <c r="J169" s="16">
        <v>14</v>
      </c>
      <c r="N169" s="16">
        <v>4</v>
      </c>
      <c r="O169" s="16" t="s">
        <v>134</v>
      </c>
      <c r="P169" s="16">
        <v>26</v>
      </c>
    </row>
    <row r="170" spans="2:16" x14ac:dyDescent="0.25">
      <c r="B170" s="6">
        <v>6</v>
      </c>
      <c r="C170" s="6" t="s">
        <v>54</v>
      </c>
      <c r="D170" s="6">
        <v>19</v>
      </c>
      <c r="E170" s="16"/>
      <c r="H170" s="16">
        <v>7</v>
      </c>
      <c r="I170" s="16" t="s">
        <v>35</v>
      </c>
      <c r="J170" s="16">
        <v>13</v>
      </c>
      <c r="N170" s="16">
        <v>5</v>
      </c>
      <c r="O170" s="16" t="s">
        <v>155</v>
      </c>
      <c r="P170" s="16">
        <v>16</v>
      </c>
    </row>
    <row r="171" spans="2:16" x14ac:dyDescent="0.25">
      <c r="B171" s="6">
        <v>7</v>
      </c>
      <c r="C171" s="6" t="s">
        <v>46</v>
      </c>
      <c r="D171" s="6">
        <v>17</v>
      </c>
      <c r="E171" s="16"/>
      <c r="H171" s="16" t="s">
        <v>31</v>
      </c>
      <c r="I171" s="16" t="s">
        <v>41</v>
      </c>
      <c r="J171" s="16">
        <v>13</v>
      </c>
      <c r="N171" s="16" t="s">
        <v>31</v>
      </c>
      <c r="O171" s="16" t="s">
        <v>129</v>
      </c>
      <c r="P171" s="16">
        <v>16</v>
      </c>
    </row>
    <row r="172" spans="2:16" x14ac:dyDescent="0.25">
      <c r="B172" s="6" t="s">
        <v>31</v>
      </c>
      <c r="C172" s="6" t="s">
        <v>15</v>
      </c>
      <c r="D172" s="6">
        <v>17</v>
      </c>
      <c r="E172" s="16"/>
      <c r="H172" s="16">
        <v>9</v>
      </c>
      <c r="I172" s="16" t="s">
        <v>37</v>
      </c>
      <c r="J172" s="16">
        <v>9</v>
      </c>
      <c r="N172" s="16">
        <v>7</v>
      </c>
      <c r="O172" s="16" t="s">
        <v>154</v>
      </c>
      <c r="P172" s="16">
        <v>15</v>
      </c>
    </row>
    <row r="173" spans="2:16" x14ac:dyDescent="0.25">
      <c r="B173" s="6">
        <v>9</v>
      </c>
      <c r="C173" s="6" t="s">
        <v>30</v>
      </c>
      <c r="D173" s="6">
        <v>16</v>
      </c>
      <c r="E173" s="19"/>
      <c r="H173" s="16" t="s">
        <v>31</v>
      </c>
      <c r="I173" s="16" t="s">
        <v>94</v>
      </c>
      <c r="J173" s="16">
        <v>9</v>
      </c>
      <c r="N173" s="16">
        <v>8</v>
      </c>
      <c r="O173" s="16" t="s">
        <v>41</v>
      </c>
      <c r="P173" s="16">
        <v>14</v>
      </c>
    </row>
    <row r="174" spans="2:16" x14ac:dyDescent="0.25">
      <c r="B174" s="18"/>
      <c r="C174" s="18"/>
      <c r="D174" s="18"/>
      <c r="E174" s="19"/>
      <c r="N174" s="16">
        <v>9</v>
      </c>
      <c r="O174" s="16" t="s">
        <v>148</v>
      </c>
      <c r="P174" s="16">
        <v>10</v>
      </c>
    </row>
    <row r="175" spans="2:16" x14ac:dyDescent="0.25">
      <c r="B175" s="3" t="s">
        <v>55</v>
      </c>
      <c r="C175" s="19"/>
      <c r="D175" s="19"/>
      <c r="E175" s="19"/>
      <c r="H175" s="3" t="s">
        <v>528</v>
      </c>
      <c r="I175" s="19"/>
      <c r="J175" s="19"/>
      <c r="K175" s="16"/>
    </row>
    <row r="176" spans="2:16" x14ac:dyDescent="0.25">
      <c r="B176" s="17" t="s">
        <v>0</v>
      </c>
      <c r="C176" s="17" t="s">
        <v>1</v>
      </c>
      <c r="D176" s="17" t="s">
        <v>2</v>
      </c>
      <c r="E176" s="19"/>
      <c r="H176" s="17" t="s">
        <v>0</v>
      </c>
      <c r="I176" s="17" t="s">
        <v>1</v>
      </c>
      <c r="J176" s="17" t="s">
        <v>2</v>
      </c>
      <c r="K176" s="16"/>
      <c r="N176" s="3" t="s">
        <v>593</v>
      </c>
      <c r="O176" s="19"/>
      <c r="P176" s="19"/>
    </row>
    <row r="177" spans="2:16" x14ac:dyDescent="0.25">
      <c r="B177" s="6">
        <v>0</v>
      </c>
      <c r="C177" s="6" t="s">
        <v>35</v>
      </c>
      <c r="D177" s="6">
        <v>198</v>
      </c>
      <c r="E177" s="16"/>
      <c r="H177" s="16">
        <v>0</v>
      </c>
      <c r="I177" s="16" t="s">
        <v>119</v>
      </c>
      <c r="J177" s="16">
        <v>195</v>
      </c>
      <c r="K177" s="16"/>
      <c r="N177" s="17" t="s">
        <v>0</v>
      </c>
      <c r="O177" s="17" t="s">
        <v>1</v>
      </c>
      <c r="P177" s="17" t="s">
        <v>2</v>
      </c>
    </row>
    <row r="178" spans="2:16" x14ac:dyDescent="0.25">
      <c r="B178" s="6">
        <v>1</v>
      </c>
      <c r="C178" s="6" t="s">
        <v>49</v>
      </c>
      <c r="D178" s="6">
        <v>89</v>
      </c>
      <c r="E178" s="16"/>
      <c r="H178" s="16">
        <v>1</v>
      </c>
      <c r="I178" s="16" t="s">
        <v>113</v>
      </c>
      <c r="J178" s="16">
        <v>189</v>
      </c>
      <c r="K178" s="16"/>
      <c r="N178" s="16">
        <v>0</v>
      </c>
      <c r="O178" s="16" t="s">
        <v>119</v>
      </c>
      <c r="P178" s="16">
        <v>213</v>
      </c>
    </row>
    <row r="179" spans="2:16" x14ac:dyDescent="0.25">
      <c r="B179" s="6">
        <v>2</v>
      </c>
      <c r="C179" s="6" t="s">
        <v>41</v>
      </c>
      <c r="D179" s="6">
        <v>55</v>
      </c>
      <c r="E179" s="16"/>
      <c r="H179" s="16">
        <v>2</v>
      </c>
      <c r="I179" s="16" t="s">
        <v>134</v>
      </c>
      <c r="J179" s="16">
        <v>39</v>
      </c>
      <c r="K179" s="16"/>
      <c r="N179" s="16">
        <v>1</v>
      </c>
      <c r="O179" s="16" t="s">
        <v>151</v>
      </c>
      <c r="P179" s="16">
        <v>108</v>
      </c>
    </row>
    <row r="180" spans="2:16" x14ac:dyDescent="0.25">
      <c r="B180" s="6">
        <v>3</v>
      </c>
      <c r="C180" s="6" t="s">
        <v>47</v>
      </c>
      <c r="D180" s="6">
        <v>34</v>
      </c>
      <c r="E180" s="16"/>
      <c r="H180" s="16">
        <v>3</v>
      </c>
      <c r="I180" s="16" t="s">
        <v>49</v>
      </c>
      <c r="J180" s="16">
        <v>28</v>
      </c>
      <c r="K180" s="16"/>
      <c r="N180" s="16">
        <v>2</v>
      </c>
      <c r="O180" s="16" t="s">
        <v>139</v>
      </c>
      <c r="P180" s="16">
        <v>81</v>
      </c>
    </row>
    <row r="181" spans="2:16" x14ac:dyDescent="0.25">
      <c r="B181" s="6">
        <v>4</v>
      </c>
      <c r="C181" s="6" t="s">
        <v>52</v>
      </c>
      <c r="D181" s="6">
        <v>32</v>
      </c>
      <c r="E181" s="16"/>
      <c r="H181" s="16">
        <v>4</v>
      </c>
      <c r="I181" s="16" t="s">
        <v>116</v>
      </c>
      <c r="J181" s="16">
        <v>18</v>
      </c>
      <c r="K181" s="16"/>
      <c r="N181" s="16">
        <v>3</v>
      </c>
      <c r="O181" s="16" t="s">
        <v>113</v>
      </c>
      <c r="P181" s="16">
        <v>69</v>
      </c>
    </row>
    <row r="182" spans="2:16" x14ac:dyDescent="0.25">
      <c r="B182" s="6">
        <v>5</v>
      </c>
      <c r="C182" s="6" t="s">
        <v>37</v>
      </c>
      <c r="D182" s="6">
        <v>30</v>
      </c>
      <c r="E182" s="16"/>
      <c r="H182" s="16">
        <v>5</v>
      </c>
      <c r="I182" s="16" t="s">
        <v>59</v>
      </c>
      <c r="J182" s="16">
        <v>15</v>
      </c>
      <c r="K182" s="16"/>
      <c r="N182" s="16">
        <v>4</v>
      </c>
      <c r="O182" s="16" t="s">
        <v>134</v>
      </c>
      <c r="P182" s="16">
        <v>26</v>
      </c>
    </row>
    <row r="183" spans="2:16" x14ac:dyDescent="0.25">
      <c r="B183" s="6">
        <v>6</v>
      </c>
      <c r="C183" s="6" t="s">
        <v>54</v>
      </c>
      <c r="D183" s="6">
        <v>19</v>
      </c>
      <c r="E183" s="16"/>
      <c r="H183" s="16">
        <v>6</v>
      </c>
      <c r="I183" s="16" t="s">
        <v>129</v>
      </c>
      <c r="J183" s="16">
        <v>13</v>
      </c>
      <c r="K183" s="16"/>
      <c r="N183" s="16">
        <v>5</v>
      </c>
      <c r="O183" s="16" t="s">
        <v>155</v>
      </c>
      <c r="P183" s="16">
        <v>16</v>
      </c>
    </row>
    <row r="184" spans="2:16" x14ac:dyDescent="0.25">
      <c r="B184" s="6">
        <v>7</v>
      </c>
      <c r="C184" s="6" t="s">
        <v>46</v>
      </c>
      <c r="D184" s="6">
        <v>17</v>
      </c>
      <c r="E184" s="16"/>
      <c r="H184" s="16">
        <v>7</v>
      </c>
      <c r="I184" s="16" t="s">
        <v>41</v>
      </c>
      <c r="J184" s="16">
        <v>11</v>
      </c>
      <c r="K184" s="16"/>
      <c r="N184" s="16">
        <v>6</v>
      </c>
      <c r="O184" s="16" t="s">
        <v>129</v>
      </c>
      <c r="P184" s="16">
        <v>15</v>
      </c>
    </row>
    <row r="185" spans="2:16" x14ac:dyDescent="0.25">
      <c r="B185" s="6" t="s">
        <v>31</v>
      </c>
      <c r="C185" s="6" t="s">
        <v>15</v>
      </c>
      <c r="D185" s="6">
        <v>17</v>
      </c>
      <c r="E185" s="16"/>
      <c r="H185" s="16">
        <v>8</v>
      </c>
      <c r="I185" s="16" t="s">
        <v>35</v>
      </c>
      <c r="J185" s="16">
        <v>10</v>
      </c>
      <c r="K185" s="16"/>
      <c r="N185" s="16" t="s">
        <v>31</v>
      </c>
      <c r="O185" s="16" t="s">
        <v>154</v>
      </c>
      <c r="P185" s="16">
        <v>15</v>
      </c>
    </row>
    <row r="186" spans="2:16" x14ac:dyDescent="0.25">
      <c r="B186" s="6">
        <v>9</v>
      </c>
      <c r="C186" s="6" t="s">
        <v>30</v>
      </c>
      <c r="D186" s="6">
        <v>16</v>
      </c>
      <c r="E186" s="16"/>
      <c r="H186" s="16">
        <v>9</v>
      </c>
      <c r="I186" s="16" t="s">
        <v>135</v>
      </c>
      <c r="J186" s="16">
        <v>8</v>
      </c>
      <c r="K186" s="16"/>
      <c r="N186" s="16">
        <v>8</v>
      </c>
      <c r="O186" s="16" t="s">
        <v>41</v>
      </c>
      <c r="P186" s="16">
        <v>14</v>
      </c>
    </row>
    <row r="187" spans="2:16" x14ac:dyDescent="0.25">
      <c r="B187" s="18"/>
      <c r="C187" s="18"/>
      <c r="D187" s="18"/>
      <c r="E187" s="19"/>
      <c r="H187" s="16"/>
      <c r="I187" s="16"/>
      <c r="J187" s="16"/>
      <c r="K187" s="16"/>
      <c r="N187" s="16">
        <v>9</v>
      </c>
      <c r="O187" s="16" t="s">
        <v>148</v>
      </c>
      <c r="P187" s="16">
        <v>10</v>
      </c>
    </row>
    <row r="188" spans="2:16" x14ac:dyDescent="0.25">
      <c r="B188" s="3" t="s">
        <v>56</v>
      </c>
      <c r="C188" s="19"/>
      <c r="D188" s="19"/>
      <c r="E188" s="19"/>
      <c r="H188" s="3" t="s">
        <v>529</v>
      </c>
      <c r="I188" s="19"/>
      <c r="J188" s="19"/>
      <c r="K188" s="16"/>
    </row>
    <row r="189" spans="2:16" x14ac:dyDescent="0.25">
      <c r="B189" s="17" t="s">
        <v>0</v>
      </c>
      <c r="C189" s="17" t="s">
        <v>1</v>
      </c>
      <c r="D189" s="17" t="s">
        <v>2</v>
      </c>
      <c r="E189" s="19"/>
      <c r="H189" s="17" t="s">
        <v>0</v>
      </c>
      <c r="I189" s="17" t="s">
        <v>1</v>
      </c>
      <c r="J189" s="17" t="s">
        <v>2</v>
      </c>
      <c r="K189" s="16"/>
      <c r="N189" s="3" t="s">
        <v>594</v>
      </c>
      <c r="O189" s="19"/>
      <c r="P189" s="19"/>
    </row>
    <row r="190" spans="2:16" x14ac:dyDescent="0.25">
      <c r="B190" s="6">
        <v>0</v>
      </c>
      <c r="C190" s="6" t="s">
        <v>35</v>
      </c>
      <c r="D190" s="6">
        <v>190</v>
      </c>
      <c r="E190" s="16"/>
      <c r="H190" s="16">
        <v>0</v>
      </c>
      <c r="I190" s="16" t="s">
        <v>119</v>
      </c>
      <c r="J190" s="16">
        <v>197</v>
      </c>
      <c r="K190" s="16"/>
      <c r="N190" s="17" t="s">
        <v>0</v>
      </c>
      <c r="O190" s="17" t="s">
        <v>1</v>
      </c>
      <c r="P190" s="17" t="s">
        <v>2</v>
      </c>
    </row>
    <row r="191" spans="2:16" x14ac:dyDescent="0.25">
      <c r="B191" s="6">
        <v>1</v>
      </c>
      <c r="C191" s="6" t="s">
        <v>49</v>
      </c>
      <c r="D191" s="6">
        <v>75</v>
      </c>
      <c r="E191" s="16"/>
      <c r="H191" s="16">
        <v>1</v>
      </c>
      <c r="I191" s="16" t="s">
        <v>113</v>
      </c>
      <c r="J191" s="16">
        <v>173</v>
      </c>
      <c r="K191" s="16"/>
      <c r="N191" s="16">
        <v>0</v>
      </c>
      <c r="O191" s="16" t="s">
        <v>119</v>
      </c>
      <c r="P191" s="16">
        <v>216</v>
      </c>
    </row>
    <row r="192" spans="2:16" x14ac:dyDescent="0.25">
      <c r="B192" s="6">
        <v>2</v>
      </c>
      <c r="C192" s="6" t="s">
        <v>41</v>
      </c>
      <c r="D192" s="6">
        <v>59</v>
      </c>
      <c r="E192" s="16"/>
      <c r="H192" s="16">
        <v>2</v>
      </c>
      <c r="I192" s="16" t="s">
        <v>134</v>
      </c>
      <c r="J192" s="16">
        <v>87</v>
      </c>
      <c r="K192" s="16"/>
      <c r="N192" s="16">
        <v>1</v>
      </c>
      <c r="O192" s="16" t="s">
        <v>151</v>
      </c>
      <c r="P192" s="16">
        <v>107</v>
      </c>
    </row>
    <row r="193" spans="2:16" x14ac:dyDescent="0.25">
      <c r="B193" s="6">
        <v>3</v>
      </c>
      <c r="C193" s="6" t="s">
        <v>47</v>
      </c>
      <c r="D193" s="6">
        <v>42</v>
      </c>
      <c r="E193" s="16"/>
      <c r="H193" s="16">
        <v>3</v>
      </c>
      <c r="I193" s="16" t="s">
        <v>49</v>
      </c>
      <c r="J193" s="16">
        <v>21</v>
      </c>
      <c r="K193" s="16"/>
      <c r="N193" s="16">
        <v>2</v>
      </c>
      <c r="O193" s="16" t="s">
        <v>139</v>
      </c>
      <c r="P193" s="16">
        <v>81</v>
      </c>
    </row>
    <row r="194" spans="2:16" x14ac:dyDescent="0.25">
      <c r="B194" s="6">
        <v>4</v>
      </c>
      <c r="C194" s="6" t="s">
        <v>52</v>
      </c>
      <c r="D194" s="6">
        <v>39</v>
      </c>
      <c r="E194" s="16"/>
      <c r="H194" s="16">
        <v>4</v>
      </c>
      <c r="I194" s="16" t="s">
        <v>116</v>
      </c>
      <c r="J194" s="16">
        <v>15</v>
      </c>
      <c r="K194" s="16"/>
      <c r="N194" s="16">
        <v>3</v>
      </c>
      <c r="O194" s="16" t="s">
        <v>113</v>
      </c>
      <c r="P194" s="16">
        <v>68</v>
      </c>
    </row>
    <row r="195" spans="2:16" x14ac:dyDescent="0.25">
      <c r="B195" s="6">
        <v>5</v>
      </c>
      <c r="C195" s="6" t="s">
        <v>37</v>
      </c>
      <c r="D195" s="6">
        <v>29</v>
      </c>
      <c r="E195" s="16"/>
      <c r="H195" s="16">
        <v>5</v>
      </c>
      <c r="I195" s="16" t="s">
        <v>59</v>
      </c>
      <c r="J195" s="16">
        <v>13</v>
      </c>
      <c r="K195" s="16"/>
      <c r="N195" s="16">
        <v>4</v>
      </c>
      <c r="O195" s="16" t="s">
        <v>134</v>
      </c>
      <c r="P195" s="16">
        <v>24</v>
      </c>
    </row>
    <row r="196" spans="2:16" x14ac:dyDescent="0.25">
      <c r="B196" s="6">
        <v>6</v>
      </c>
      <c r="C196" s="6" t="s">
        <v>32</v>
      </c>
      <c r="D196" s="6">
        <v>22</v>
      </c>
      <c r="E196" s="16"/>
      <c r="H196" s="16" t="s">
        <v>31</v>
      </c>
      <c r="I196" s="16" t="s">
        <v>129</v>
      </c>
      <c r="J196" s="16">
        <v>13</v>
      </c>
      <c r="K196" s="16"/>
      <c r="N196" s="16">
        <v>5</v>
      </c>
      <c r="O196" s="16" t="s">
        <v>155</v>
      </c>
      <c r="P196" s="16">
        <v>16</v>
      </c>
    </row>
    <row r="197" spans="2:16" x14ac:dyDescent="0.25">
      <c r="B197" s="6">
        <v>7</v>
      </c>
      <c r="C197" s="6" t="s">
        <v>30</v>
      </c>
      <c r="D197" s="6">
        <v>19</v>
      </c>
      <c r="E197" s="16"/>
      <c r="H197" s="16">
        <v>7</v>
      </c>
      <c r="I197" s="16" t="s">
        <v>41</v>
      </c>
      <c r="J197" s="16">
        <v>11</v>
      </c>
      <c r="K197" s="16"/>
      <c r="N197" s="16">
        <v>6</v>
      </c>
      <c r="O197" s="16" t="s">
        <v>129</v>
      </c>
      <c r="P197" s="16">
        <v>15</v>
      </c>
    </row>
    <row r="198" spans="2:16" x14ac:dyDescent="0.25">
      <c r="B198" s="6">
        <v>8</v>
      </c>
      <c r="C198" s="6" t="s">
        <v>54</v>
      </c>
      <c r="D198" s="6">
        <v>18</v>
      </c>
      <c r="E198" s="16"/>
      <c r="H198" s="16" t="s">
        <v>31</v>
      </c>
      <c r="I198" s="16" t="s">
        <v>130</v>
      </c>
      <c r="J198" s="16">
        <v>11</v>
      </c>
      <c r="K198" s="16"/>
      <c r="N198" s="16" t="s">
        <v>31</v>
      </c>
      <c r="O198" s="16" t="s">
        <v>154</v>
      </c>
      <c r="P198" s="16">
        <v>15</v>
      </c>
    </row>
    <row r="199" spans="2:16" x14ac:dyDescent="0.25">
      <c r="B199" s="6">
        <v>9</v>
      </c>
      <c r="C199" s="6" t="s">
        <v>46</v>
      </c>
      <c r="D199" s="6">
        <v>16</v>
      </c>
      <c r="E199" s="16"/>
      <c r="H199" s="16">
        <v>9</v>
      </c>
      <c r="I199" s="16" t="s">
        <v>35</v>
      </c>
      <c r="J199" s="16">
        <v>9</v>
      </c>
      <c r="K199" s="16"/>
      <c r="N199" s="16">
        <v>8</v>
      </c>
      <c r="O199" s="16" t="s">
        <v>41</v>
      </c>
      <c r="P199" s="16">
        <v>14</v>
      </c>
    </row>
    <row r="200" spans="2:16" x14ac:dyDescent="0.25">
      <c r="B200" s="6" t="s">
        <v>31</v>
      </c>
      <c r="C200" s="6" t="s">
        <v>15</v>
      </c>
      <c r="D200" s="6">
        <v>16</v>
      </c>
      <c r="E200" s="16"/>
      <c r="H200" s="16"/>
      <c r="I200" s="16"/>
      <c r="J200" s="16"/>
      <c r="K200" s="16"/>
      <c r="N200" s="16">
        <v>9</v>
      </c>
      <c r="O200" s="16" t="s">
        <v>148</v>
      </c>
      <c r="P200" s="16">
        <v>10</v>
      </c>
    </row>
    <row r="201" spans="2:16" x14ac:dyDescent="0.25">
      <c r="B201" s="6"/>
      <c r="C201" s="19"/>
      <c r="D201" s="19"/>
      <c r="E201" s="19"/>
      <c r="H201" s="3" t="s">
        <v>530</v>
      </c>
      <c r="I201" s="19"/>
      <c r="J201" s="19"/>
      <c r="K201" s="16"/>
    </row>
    <row r="202" spans="2:16" x14ac:dyDescent="0.25">
      <c r="B202" s="3" t="s">
        <v>57</v>
      </c>
      <c r="C202" s="19"/>
      <c r="D202" s="19"/>
      <c r="E202" s="19"/>
      <c r="H202" s="17" t="s">
        <v>0</v>
      </c>
      <c r="I202" s="17" t="s">
        <v>1</v>
      </c>
      <c r="J202" s="17" t="s">
        <v>2</v>
      </c>
      <c r="K202" s="16"/>
      <c r="N202" s="3" t="s">
        <v>595</v>
      </c>
      <c r="O202" s="19"/>
      <c r="P202" s="19"/>
    </row>
    <row r="203" spans="2:16" x14ac:dyDescent="0.25">
      <c r="B203" s="17" t="s">
        <v>0</v>
      </c>
      <c r="C203" s="17" t="s">
        <v>1</v>
      </c>
      <c r="D203" s="17" t="s">
        <v>2</v>
      </c>
      <c r="E203" s="19"/>
      <c r="H203" s="16">
        <v>0</v>
      </c>
      <c r="I203" s="16" t="s">
        <v>119</v>
      </c>
      <c r="J203" s="16">
        <v>196</v>
      </c>
      <c r="K203" s="16"/>
      <c r="N203" s="17" t="s">
        <v>0</v>
      </c>
      <c r="O203" s="17" t="s">
        <v>1</v>
      </c>
      <c r="P203" s="17" t="s">
        <v>2</v>
      </c>
    </row>
    <row r="204" spans="2:16" x14ac:dyDescent="0.25">
      <c r="B204" s="6">
        <v>0</v>
      </c>
      <c r="C204" s="6" t="s">
        <v>35</v>
      </c>
      <c r="D204" s="6">
        <v>187</v>
      </c>
      <c r="E204" s="16"/>
      <c r="H204" s="16">
        <v>1</v>
      </c>
      <c r="I204" s="16" t="s">
        <v>113</v>
      </c>
      <c r="J204" s="16">
        <v>169</v>
      </c>
      <c r="K204" s="16"/>
      <c r="N204" s="16">
        <v>0</v>
      </c>
      <c r="O204" s="16" t="s">
        <v>119</v>
      </c>
      <c r="P204" s="16">
        <v>218</v>
      </c>
    </row>
    <row r="205" spans="2:16" x14ac:dyDescent="0.25">
      <c r="B205" s="6">
        <v>1</v>
      </c>
      <c r="C205" s="6" t="s">
        <v>49</v>
      </c>
      <c r="D205" s="6">
        <v>91</v>
      </c>
      <c r="E205" s="16"/>
      <c r="H205" s="16">
        <v>2</v>
      </c>
      <c r="I205" s="16" t="s">
        <v>134</v>
      </c>
      <c r="J205" s="16">
        <v>93</v>
      </c>
      <c r="K205" s="16"/>
      <c r="N205" s="16">
        <v>1</v>
      </c>
      <c r="O205" s="16" t="s">
        <v>151</v>
      </c>
      <c r="P205" s="16">
        <v>107</v>
      </c>
    </row>
    <row r="206" spans="2:16" x14ac:dyDescent="0.25">
      <c r="B206" s="6">
        <v>2</v>
      </c>
      <c r="C206" s="6" t="s">
        <v>41</v>
      </c>
      <c r="D206" s="6">
        <v>55</v>
      </c>
      <c r="E206" s="16"/>
      <c r="H206" s="16">
        <v>3</v>
      </c>
      <c r="I206" s="16" t="s">
        <v>49</v>
      </c>
      <c r="J206" s="16">
        <v>21</v>
      </c>
      <c r="K206" s="16"/>
      <c r="N206" s="16">
        <v>2</v>
      </c>
      <c r="O206" s="16" t="s">
        <v>139</v>
      </c>
      <c r="P206" s="16">
        <v>80</v>
      </c>
    </row>
    <row r="207" spans="2:16" x14ac:dyDescent="0.25">
      <c r="B207" s="6">
        <v>3</v>
      </c>
      <c r="C207" s="6" t="s">
        <v>52</v>
      </c>
      <c r="D207" s="6">
        <v>41</v>
      </c>
      <c r="E207" s="16"/>
      <c r="H207" s="16">
        <v>4</v>
      </c>
      <c r="I207" s="16" t="s">
        <v>116</v>
      </c>
      <c r="J207" s="16">
        <v>15</v>
      </c>
      <c r="K207" s="16"/>
      <c r="N207" s="16">
        <v>3</v>
      </c>
      <c r="O207" s="16" t="s">
        <v>113</v>
      </c>
      <c r="P207" s="16">
        <v>68</v>
      </c>
    </row>
    <row r="208" spans="2:16" x14ac:dyDescent="0.25">
      <c r="B208" s="6">
        <v>4</v>
      </c>
      <c r="C208" s="6" t="s">
        <v>47</v>
      </c>
      <c r="D208" s="6">
        <v>37</v>
      </c>
      <c r="E208" s="16"/>
      <c r="H208" s="16">
        <v>5</v>
      </c>
      <c r="I208" s="16" t="s">
        <v>129</v>
      </c>
      <c r="J208" s="16">
        <v>13</v>
      </c>
      <c r="K208" s="16"/>
      <c r="N208" s="16">
        <v>4</v>
      </c>
      <c r="O208" s="16" t="s">
        <v>134</v>
      </c>
      <c r="P208" s="16">
        <v>24</v>
      </c>
    </row>
    <row r="209" spans="2:16" x14ac:dyDescent="0.25">
      <c r="B209" s="6">
        <v>5</v>
      </c>
      <c r="C209" s="6" t="s">
        <v>37</v>
      </c>
      <c r="D209" s="6">
        <v>27</v>
      </c>
      <c r="E209" s="16"/>
      <c r="H209" s="16">
        <v>6</v>
      </c>
      <c r="I209" s="16" t="s">
        <v>59</v>
      </c>
      <c r="J209" s="16">
        <v>12</v>
      </c>
      <c r="K209" s="16"/>
      <c r="N209" s="16">
        <v>5</v>
      </c>
      <c r="O209" s="16" t="s">
        <v>129</v>
      </c>
      <c r="P209" s="16">
        <v>16</v>
      </c>
    </row>
    <row r="210" spans="2:16" x14ac:dyDescent="0.25">
      <c r="B210" s="6">
        <v>6</v>
      </c>
      <c r="C210" s="6" t="s">
        <v>32</v>
      </c>
      <c r="D210" s="6">
        <v>22</v>
      </c>
      <c r="E210" s="16"/>
      <c r="H210" s="16">
        <v>7</v>
      </c>
      <c r="I210" s="16" t="s">
        <v>41</v>
      </c>
      <c r="J210" s="16">
        <v>11</v>
      </c>
      <c r="K210" s="16"/>
      <c r="N210" s="16">
        <v>6</v>
      </c>
      <c r="O210" s="16" t="s">
        <v>154</v>
      </c>
      <c r="P210" s="16">
        <v>15</v>
      </c>
    </row>
    <row r="211" spans="2:16" x14ac:dyDescent="0.25">
      <c r="B211" s="6">
        <v>7</v>
      </c>
      <c r="C211" s="6" t="s">
        <v>30</v>
      </c>
      <c r="D211" s="6">
        <v>19</v>
      </c>
      <c r="E211" s="16"/>
      <c r="H211" s="16" t="s">
        <v>31</v>
      </c>
      <c r="I211" s="16" t="s">
        <v>130</v>
      </c>
      <c r="J211" s="16">
        <v>11</v>
      </c>
      <c r="K211" s="16"/>
      <c r="N211" s="16" t="s">
        <v>31</v>
      </c>
      <c r="O211" s="16" t="s">
        <v>155</v>
      </c>
      <c r="P211" s="16">
        <v>15</v>
      </c>
    </row>
    <row r="212" spans="2:16" x14ac:dyDescent="0.25">
      <c r="B212" s="6">
        <v>8</v>
      </c>
      <c r="C212" s="6" t="s">
        <v>54</v>
      </c>
      <c r="D212" s="6">
        <v>18</v>
      </c>
      <c r="E212" s="16"/>
      <c r="H212" s="16">
        <v>9</v>
      </c>
      <c r="I212" s="16" t="s">
        <v>35</v>
      </c>
      <c r="J212" s="16">
        <v>9</v>
      </c>
      <c r="K212" s="16"/>
      <c r="N212" s="16">
        <v>8</v>
      </c>
      <c r="O212" s="16" t="s">
        <v>41</v>
      </c>
      <c r="P212" s="16">
        <v>14</v>
      </c>
    </row>
    <row r="213" spans="2:16" x14ac:dyDescent="0.25">
      <c r="B213" s="6">
        <v>9</v>
      </c>
      <c r="C213" s="6" t="s">
        <v>46</v>
      </c>
      <c r="D213" s="6">
        <v>16</v>
      </c>
      <c r="E213" s="16"/>
      <c r="H213" s="16"/>
      <c r="I213" s="16"/>
      <c r="J213" s="16"/>
      <c r="K213" s="16"/>
      <c r="N213" s="16">
        <v>9</v>
      </c>
      <c r="O213" s="16" t="s">
        <v>148</v>
      </c>
      <c r="P213" s="16">
        <v>10</v>
      </c>
    </row>
    <row r="214" spans="2:16" x14ac:dyDescent="0.25">
      <c r="B214" s="6"/>
      <c r="C214" s="19"/>
      <c r="D214" s="19"/>
      <c r="E214" s="19"/>
      <c r="H214" s="9" t="s">
        <v>138</v>
      </c>
      <c r="I214" s="16"/>
      <c r="J214" s="16"/>
      <c r="K214" s="16"/>
    </row>
    <row r="215" spans="2:16" x14ac:dyDescent="0.25">
      <c r="B215" s="3" t="s">
        <v>58</v>
      </c>
      <c r="C215" s="19"/>
      <c r="D215" s="19"/>
      <c r="E215" s="19"/>
      <c r="H215" s="16"/>
      <c r="I215" s="16"/>
      <c r="J215" s="16"/>
      <c r="K215" s="16"/>
      <c r="N215" s="3" t="s">
        <v>596</v>
      </c>
      <c r="O215" s="19"/>
      <c r="P215" s="19"/>
    </row>
    <row r="216" spans="2:16" x14ac:dyDescent="0.25">
      <c r="B216" s="17" t="s">
        <v>0</v>
      </c>
      <c r="C216" s="17" t="s">
        <v>1</v>
      </c>
      <c r="D216" s="17" t="s">
        <v>2</v>
      </c>
      <c r="E216" s="19"/>
      <c r="H216" s="3" t="s">
        <v>531</v>
      </c>
      <c r="I216" s="19"/>
      <c r="J216" s="19"/>
      <c r="K216" s="16"/>
      <c r="N216" s="17" t="s">
        <v>0</v>
      </c>
      <c r="O216" s="17" t="s">
        <v>1</v>
      </c>
      <c r="P216" s="17" t="s">
        <v>2</v>
      </c>
    </row>
    <row r="217" spans="2:16" x14ac:dyDescent="0.25">
      <c r="B217" s="6">
        <v>0</v>
      </c>
      <c r="C217" s="6" t="s">
        <v>35</v>
      </c>
      <c r="D217" s="6">
        <v>177</v>
      </c>
      <c r="E217" s="16"/>
      <c r="H217" s="17" t="s">
        <v>0</v>
      </c>
      <c r="I217" s="17" t="s">
        <v>1</v>
      </c>
      <c r="J217" s="17" t="s">
        <v>2</v>
      </c>
      <c r="K217" s="16"/>
      <c r="N217" s="16">
        <v>0</v>
      </c>
      <c r="O217" s="16" t="s">
        <v>119</v>
      </c>
      <c r="P217" s="16">
        <v>218</v>
      </c>
    </row>
    <row r="218" spans="2:16" x14ac:dyDescent="0.25">
      <c r="B218" s="6">
        <v>1</v>
      </c>
      <c r="C218" s="6" t="s">
        <v>49</v>
      </c>
      <c r="D218" s="6">
        <v>101</v>
      </c>
      <c r="E218" s="16"/>
      <c r="H218" s="16">
        <v>0</v>
      </c>
      <c r="I218" s="16" t="s">
        <v>119</v>
      </c>
      <c r="J218" s="16">
        <v>200</v>
      </c>
      <c r="K218" s="16"/>
      <c r="N218" s="16">
        <v>1</v>
      </c>
      <c r="O218" s="16" t="s">
        <v>151</v>
      </c>
      <c r="P218" s="16">
        <v>107</v>
      </c>
    </row>
    <row r="219" spans="2:16" x14ac:dyDescent="0.25">
      <c r="B219" s="6">
        <v>2</v>
      </c>
      <c r="C219" s="6" t="s">
        <v>52</v>
      </c>
      <c r="D219" s="6">
        <v>50</v>
      </c>
      <c r="E219" s="16"/>
      <c r="H219" s="16">
        <v>1</v>
      </c>
      <c r="I219" s="16" t="s">
        <v>113</v>
      </c>
      <c r="J219" s="16">
        <v>164</v>
      </c>
      <c r="K219" s="16"/>
      <c r="N219" s="16">
        <v>2</v>
      </c>
      <c r="O219" s="16" t="s">
        <v>139</v>
      </c>
      <c r="P219" s="16">
        <v>78</v>
      </c>
    </row>
    <row r="220" spans="2:16" x14ac:dyDescent="0.25">
      <c r="B220" s="6">
        <v>3</v>
      </c>
      <c r="C220" s="6" t="s">
        <v>41</v>
      </c>
      <c r="D220" s="6">
        <v>49</v>
      </c>
      <c r="E220" s="16"/>
      <c r="H220" s="16">
        <v>2</v>
      </c>
      <c r="I220" s="16" t="s">
        <v>134</v>
      </c>
      <c r="J220" s="16">
        <v>95</v>
      </c>
      <c r="K220" s="16"/>
      <c r="N220" s="16">
        <v>3</v>
      </c>
      <c r="O220" s="16" t="s">
        <v>113</v>
      </c>
      <c r="P220" s="16">
        <v>68</v>
      </c>
    </row>
    <row r="221" spans="2:16" x14ac:dyDescent="0.25">
      <c r="B221" s="6">
        <v>4</v>
      </c>
      <c r="C221" s="6" t="s">
        <v>47</v>
      </c>
      <c r="D221" s="6">
        <v>35</v>
      </c>
      <c r="E221" s="16"/>
      <c r="H221" s="16">
        <v>3</v>
      </c>
      <c r="I221" s="16" t="s">
        <v>49</v>
      </c>
      <c r="J221" s="16">
        <v>20</v>
      </c>
      <c r="K221" s="16"/>
      <c r="N221" s="16">
        <v>4</v>
      </c>
      <c r="O221" s="16" t="s">
        <v>134</v>
      </c>
      <c r="P221" s="16">
        <v>24</v>
      </c>
    </row>
    <row r="222" spans="2:16" x14ac:dyDescent="0.25">
      <c r="B222" s="6">
        <v>5</v>
      </c>
      <c r="C222" s="6" t="s">
        <v>37</v>
      </c>
      <c r="D222" s="6">
        <v>27</v>
      </c>
      <c r="E222" s="16"/>
      <c r="H222" s="16">
        <v>4</v>
      </c>
      <c r="I222" s="16" t="s">
        <v>116</v>
      </c>
      <c r="J222" s="16">
        <v>15</v>
      </c>
      <c r="K222" s="16"/>
      <c r="N222" s="16">
        <v>5</v>
      </c>
      <c r="O222" s="16" t="s">
        <v>154</v>
      </c>
      <c r="P222" s="16">
        <v>17</v>
      </c>
    </row>
    <row r="223" spans="2:16" x14ac:dyDescent="0.25">
      <c r="B223" s="6">
        <v>6</v>
      </c>
      <c r="C223" s="6" t="s">
        <v>32</v>
      </c>
      <c r="D223" s="6">
        <v>21</v>
      </c>
      <c r="E223" s="16"/>
      <c r="H223" s="16">
        <v>5</v>
      </c>
      <c r="I223" s="16" t="s">
        <v>139</v>
      </c>
      <c r="J223" s="16">
        <v>14</v>
      </c>
      <c r="K223" s="9" t="s">
        <v>140</v>
      </c>
      <c r="N223" s="16">
        <v>6</v>
      </c>
      <c r="O223" s="16" t="s">
        <v>129</v>
      </c>
      <c r="P223" s="16">
        <v>16</v>
      </c>
    </row>
    <row r="224" spans="2:16" x14ac:dyDescent="0.25">
      <c r="B224" s="6">
        <v>7</v>
      </c>
      <c r="C224" s="6" t="s">
        <v>30</v>
      </c>
      <c r="D224" s="6">
        <v>19</v>
      </c>
      <c r="E224" s="16"/>
      <c r="H224" s="16">
        <v>6</v>
      </c>
      <c r="I224" s="16" t="s">
        <v>129</v>
      </c>
      <c r="J224" s="16">
        <v>13</v>
      </c>
      <c r="K224" s="16"/>
      <c r="N224" s="16" t="s">
        <v>31</v>
      </c>
      <c r="O224" s="16" t="s">
        <v>155</v>
      </c>
      <c r="P224" s="16">
        <v>16</v>
      </c>
    </row>
    <row r="225" spans="2:16" x14ac:dyDescent="0.25">
      <c r="B225" s="6" t="s">
        <v>31</v>
      </c>
      <c r="C225" s="6" t="s">
        <v>54</v>
      </c>
      <c r="D225" s="6">
        <v>19</v>
      </c>
      <c r="E225" s="16"/>
      <c r="H225" s="16">
        <v>7</v>
      </c>
      <c r="I225" s="16" t="s">
        <v>59</v>
      </c>
      <c r="J225" s="16">
        <v>12</v>
      </c>
      <c r="K225" s="16"/>
      <c r="N225" s="16">
        <v>8</v>
      </c>
      <c r="O225" s="16" t="s">
        <v>41</v>
      </c>
      <c r="P225" s="16">
        <v>14</v>
      </c>
    </row>
    <row r="226" spans="2:16" x14ac:dyDescent="0.25">
      <c r="B226" s="6">
        <v>9</v>
      </c>
      <c r="C226" s="6" t="s">
        <v>59</v>
      </c>
      <c r="D226" s="6">
        <v>15</v>
      </c>
      <c r="E226" s="16"/>
      <c r="H226" s="16">
        <v>8</v>
      </c>
      <c r="I226" s="16" t="s">
        <v>41</v>
      </c>
      <c r="J226" s="16">
        <v>11</v>
      </c>
      <c r="K226" s="16"/>
      <c r="N226" s="16">
        <v>9</v>
      </c>
      <c r="O226" s="16" t="s">
        <v>148</v>
      </c>
      <c r="P226" s="16">
        <v>10</v>
      </c>
    </row>
    <row r="227" spans="2:16" x14ac:dyDescent="0.25">
      <c r="B227" s="6" t="s">
        <v>31</v>
      </c>
      <c r="C227" s="6" t="s">
        <v>46</v>
      </c>
      <c r="D227" s="6">
        <v>15</v>
      </c>
      <c r="E227" s="16"/>
      <c r="H227" s="16" t="s">
        <v>31</v>
      </c>
      <c r="I227" s="16" t="s">
        <v>130</v>
      </c>
      <c r="J227" s="16">
        <v>11</v>
      </c>
      <c r="K227" s="16"/>
    </row>
    <row r="228" spans="2:16" x14ac:dyDescent="0.25">
      <c r="B228" s="6"/>
      <c r="C228" s="18"/>
      <c r="D228" s="18"/>
      <c r="E228" s="19"/>
      <c r="H228" s="16"/>
      <c r="I228" s="16"/>
      <c r="J228" s="16"/>
      <c r="K228" s="16"/>
      <c r="N228" s="3" t="s">
        <v>597</v>
      </c>
      <c r="O228" s="19"/>
      <c r="P228" s="19"/>
    </row>
    <row r="229" spans="2:16" x14ac:dyDescent="0.25">
      <c r="B229" s="3" t="s">
        <v>60</v>
      </c>
      <c r="C229" s="19"/>
      <c r="D229" s="19"/>
      <c r="E229" s="19"/>
      <c r="H229" s="3" t="s">
        <v>532</v>
      </c>
      <c r="I229" s="19"/>
      <c r="J229" s="19"/>
      <c r="K229" s="16"/>
      <c r="N229" s="17" t="s">
        <v>0</v>
      </c>
      <c r="O229" s="17" t="s">
        <v>1</v>
      </c>
      <c r="P229" s="17" t="s">
        <v>2</v>
      </c>
    </row>
    <row r="230" spans="2:16" x14ac:dyDescent="0.25">
      <c r="B230" s="17" t="s">
        <v>0</v>
      </c>
      <c r="C230" s="17" t="s">
        <v>1</v>
      </c>
      <c r="D230" s="17" t="s">
        <v>2</v>
      </c>
      <c r="E230" s="19"/>
      <c r="H230" s="17" t="s">
        <v>0</v>
      </c>
      <c r="I230" s="17" t="s">
        <v>1</v>
      </c>
      <c r="J230" s="17" t="s">
        <v>2</v>
      </c>
      <c r="K230" s="16"/>
      <c r="N230" s="16">
        <v>0</v>
      </c>
      <c r="O230" s="16" t="s">
        <v>119</v>
      </c>
      <c r="P230" s="16">
        <v>218</v>
      </c>
    </row>
    <row r="231" spans="2:16" x14ac:dyDescent="0.25">
      <c r="B231" s="6">
        <v>0</v>
      </c>
      <c r="C231" s="6" t="s">
        <v>35</v>
      </c>
      <c r="D231" s="6">
        <v>155</v>
      </c>
      <c r="E231" s="16"/>
      <c r="H231" s="16">
        <v>0</v>
      </c>
      <c r="I231" s="16" t="s">
        <v>119</v>
      </c>
      <c r="J231" s="16">
        <v>196</v>
      </c>
      <c r="K231" s="16"/>
      <c r="N231" s="16">
        <v>1</v>
      </c>
      <c r="O231" s="16" t="s">
        <v>151</v>
      </c>
      <c r="P231" s="16">
        <v>110</v>
      </c>
    </row>
    <row r="232" spans="2:16" x14ac:dyDescent="0.25">
      <c r="B232" s="6">
        <v>1</v>
      </c>
      <c r="C232" s="6" t="s">
        <v>49</v>
      </c>
      <c r="D232" s="6">
        <v>114</v>
      </c>
      <c r="E232" s="16"/>
      <c r="H232" s="16">
        <v>1</v>
      </c>
      <c r="I232" s="16" t="s">
        <v>113</v>
      </c>
      <c r="J232" s="16">
        <v>161</v>
      </c>
      <c r="K232" s="16"/>
      <c r="N232" s="16">
        <v>2</v>
      </c>
      <c r="O232" s="16" t="s">
        <v>139</v>
      </c>
      <c r="P232" s="16">
        <v>78</v>
      </c>
    </row>
    <row r="233" spans="2:16" x14ac:dyDescent="0.25">
      <c r="B233" s="6">
        <v>2</v>
      </c>
      <c r="C233" s="6" t="s">
        <v>52</v>
      </c>
      <c r="D233" s="6">
        <v>55</v>
      </c>
      <c r="E233" s="16"/>
      <c r="H233" s="16">
        <v>2</v>
      </c>
      <c r="I233" s="16" t="s">
        <v>134</v>
      </c>
      <c r="J233" s="16">
        <v>91</v>
      </c>
      <c r="K233" s="16"/>
      <c r="N233" s="16">
        <v>3</v>
      </c>
      <c r="O233" s="16" t="s">
        <v>113</v>
      </c>
      <c r="P233" s="16">
        <v>67</v>
      </c>
    </row>
    <row r="234" spans="2:16" x14ac:dyDescent="0.25">
      <c r="B234" s="6">
        <v>3</v>
      </c>
      <c r="C234" s="6" t="s">
        <v>41</v>
      </c>
      <c r="D234" s="6">
        <v>52</v>
      </c>
      <c r="E234" s="16"/>
      <c r="H234" s="16">
        <v>3</v>
      </c>
      <c r="I234" s="16" t="s">
        <v>139</v>
      </c>
      <c r="J234" s="16">
        <v>23</v>
      </c>
      <c r="K234" s="16"/>
      <c r="N234" s="16">
        <v>4</v>
      </c>
      <c r="O234" s="16" t="s">
        <v>134</v>
      </c>
      <c r="P234" s="16">
        <v>23</v>
      </c>
    </row>
    <row r="235" spans="2:16" x14ac:dyDescent="0.25">
      <c r="B235" s="6">
        <v>4</v>
      </c>
      <c r="C235" s="6" t="s">
        <v>47</v>
      </c>
      <c r="D235" s="6">
        <v>36</v>
      </c>
      <c r="E235" s="16"/>
      <c r="H235" s="16">
        <v>4</v>
      </c>
      <c r="I235" s="16" t="s">
        <v>49</v>
      </c>
      <c r="J235" s="16">
        <v>20</v>
      </c>
      <c r="K235" s="16"/>
      <c r="N235" s="16">
        <v>5</v>
      </c>
      <c r="O235" s="16" t="s">
        <v>154</v>
      </c>
      <c r="P235" s="16">
        <v>17</v>
      </c>
    </row>
    <row r="236" spans="2:16" x14ac:dyDescent="0.25">
      <c r="B236" s="6">
        <v>5</v>
      </c>
      <c r="C236" s="6" t="s">
        <v>37</v>
      </c>
      <c r="D236" s="6">
        <v>32</v>
      </c>
      <c r="E236" s="16"/>
      <c r="H236" s="16">
        <v>5</v>
      </c>
      <c r="I236" s="16" t="s">
        <v>129</v>
      </c>
      <c r="J236" s="16">
        <v>15</v>
      </c>
      <c r="K236" s="16"/>
      <c r="N236" s="16">
        <v>6</v>
      </c>
      <c r="O236" s="16" t="s">
        <v>155</v>
      </c>
      <c r="P236" s="16">
        <v>16</v>
      </c>
    </row>
    <row r="237" spans="2:16" x14ac:dyDescent="0.25">
      <c r="B237" s="6">
        <v>6</v>
      </c>
      <c r="C237" s="6" t="s">
        <v>32</v>
      </c>
      <c r="D237" s="6">
        <v>20</v>
      </c>
      <c r="E237" s="16"/>
      <c r="H237" s="16">
        <v>6</v>
      </c>
      <c r="I237" s="16" t="s">
        <v>116</v>
      </c>
      <c r="J237" s="16">
        <v>14</v>
      </c>
      <c r="K237" s="16"/>
      <c r="N237" s="16">
        <v>7</v>
      </c>
      <c r="O237" s="16" t="s">
        <v>129</v>
      </c>
      <c r="P237" s="16">
        <v>15</v>
      </c>
    </row>
    <row r="238" spans="2:16" x14ac:dyDescent="0.25">
      <c r="B238" s="6">
        <v>7</v>
      </c>
      <c r="C238" s="6" t="s">
        <v>54</v>
      </c>
      <c r="D238" s="6">
        <v>19</v>
      </c>
      <c r="E238" s="16"/>
      <c r="H238" s="16">
        <v>7</v>
      </c>
      <c r="I238" s="16" t="s">
        <v>59</v>
      </c>
      <c r="J238" s="16">
        <v>12</v>
      </c>
      <c r="K238" s="16"/>
      <c r="N238" s="16">
        <v>8</v>
      </c>
      <c r="O238" s="16" t="s">
        <v>41</v>
      </c>
      <c r="P238" s="16">
        <v>14</v>
      </c>
    </row>
    <row r="239" spans="2:16" x14ac:dyDescent="0.25">
      <c r="B239" s="6">
        <v>8</v>
      </c>
      <c r="C239" s="6" t="s">
        <v>61</v>
      </c>
      <c r="D239" s="6">
        <v>17</v>
      </c>
      <c r="E239" s="16"/>
      <c r="H239" s="16">
        <v>8</v>
      </c>
      <c r="I239" s="16" t="s">
        <v>41</v>
      </c>
      <c r="J239" s="16">
        <v>11</v>
      </c>
      <c r="K239" s="16"/>
      <c r="N239" s="16">
        <v>9</v>
      </c>
      <c r="O239" s="16" t="s">
        <v>148</v>
      </c>
      <c r="P239" s="16">
        <v>10</v>
      </c>
    </row>
    <row r="240" spans="2:16" x14ac:dyDescent="0.25">
      <c r="B240" s="6">
        <v>9</v>
      </c>
      <c r="C240" s="6" t="s">
        <v>30</v>
      </c>
      <c r="D240" s="6">
        <v>16</v>
      </c>
      <c r="E240" s="16"/>
      <c r="H240" s="16" t="s">
        <v>31</v>
      </c>
      <c r="I240" s="16" t="s">
        <v>130</v>
      </c>
      <c r="J240" s="16">
        <v>11</v>
      </c>
      <c r="K240" s="16"/>
    </row>
    <row r="241" spans="2:17" x14ac:dyDescent="0.25">
      <c r="B241" s="6"/>
      <c r="C241" s="18"/>
      <c r="D241" s="18"/>
      <c r="E241" s="19"/>
      <c r="H241" s="16"/>
      <c r="I241" s="16"/>
      <c r="J241" s="16"/>
      <c r="K241" s="16"/>
      <c r="N241" s="3" t="s">
        <v>599</v>
      </c>
      <c r="O241" s="19"/>
      <c r="P241" s="19"/>
    </row>
    <row r="242" spans="2:17" x14ac:dyDescent="0.25">
      <c r="B242" s="3" t="s">
        <v>62</v>
      </c>
      <c r="C242" s="19"/>
      <c r="D242" s="19"/>
      <c r="E242" s="19"/>
      <c r="H242" s="3" t="s">
        <v>533</v>
      </c>
      <c r="I242" s="19"/>
      <c r="J242" s="19"/>
      <c r="K242" s="16"/>
      <c r="N242" s="17" t="s">
        <v>0</v>
      </c>
      <c r="O242" s="17" t="s">
        <v>1</v>
      </c>
      <c r="P242" s="17" t="s">
        <v>2</v>
      </c>
    </row>
    <row r="243" spans="2:17" x14ac:dyDescent="0.25">
      <c r="B243" s="17" t="s">
        <v>0</v>
      </c>
      <c r="C243" s="17" t="s">
        <v>1</v>
      </c>
      <c r="D243" s="17" t="s">
        <v>2</v>
      </c>
      <c r="E243" s="19"/>
      <c r="H243" s="17" t="s">
        <v>0</v>
      </c>
      <c r="I243" s="17" t="s">
        <v>1</v>
      </c>
      <c r="J243" s="17" t="s">
        <v>2</v>
      </c>
      <c r="K243" s="16"/>
      <c r="N243" s="16">
        <v>0</v>
      </c>
      <c r="O243" s="16" t="s">
        <v>119</v>
      </c>
      <c r="P243" s="16">
        <v>219</v>
      </c>
    </row>
    <row r="244" spans="2:17" x14ac:dyDescent="0.25">
      <c r="B244" s="6">
        <v>0</v>
      </c>
      <c r="C244" s="6" t="s">
        <v>35</v>
      </c>
      <c r="D244" s="6">
        <v>154</v>
      </c>
      <c r="E244" s="16"/>
      <c r="H244" s="16">
        <v>0</v>
      </c>
      <c r="I244" s="16" t="s">
        <v>119</v>
      </c>
      <c r="J244" s="16">
        <v>233</v>
      </c>
      <c r="K244" s="16"/>
      <c r="N244" s="16">
        <v>1</v>
      </c>
      <c r="O244" s="16" t="s">
        <v>151</v>
      </c>
      <c r="P244" s="16">
        <v>109</v>
      </c>
      <c r="Q244" s="128" t="s">
        <v>601</v>
      </c>
    </row>
    <row r="245" spans="2:17" x14ac:dyDescent="0.25">
      <c r="B245" s="6">
        <v>1</v>
      </c>
      <c r="C245" s="6" t="s">
        <v>49</v>
      </c>
      <c r="D245" s="6">
        <v>109</v>
      </c>
      <c r="E245" s="16"/>
      <c r="H245" s="16">
        <v>1</v>
      </c>
      <c r="I245" s="10" t="s">
        <v>113</v>
      </c>
      <c r="J245" s="16">
        <v>151</v>
      </c>
      <c r="K245" s="16"/>
      <c r="N245" s="16">
        <v>2</v>
      </c>
      <c r="O245" s="16" t="s">
        <v>139</v>
      </c>
      <c r="P245" s="16">
        <v>78</v>
      </c>
    </row>
    <row r="246" spans="2:17" x14ac:dyDescent="0.25">
      <c r="B246" s="6">
        <v>2</v>
      </c>
      <c r="C246" s="6" t="s">
        <v>52</v>
      </c>
      <c r="D246" s="6">
        <v>61</v>
      </c>
      <c r="E246" s="16"/>
      <c r="H246" s="16">
        <v>2</v>
      </c>
      <c r="I246" s="16" t="s">
        <v>134</v>
      </c>
      <c r="J246" s="16">
        <v>77</v>
      </c>
      <c r="K246" s="16"/>
      <c r="N246" s="16">
        <v>3</v>
      </c>
      <c r="O246" s="16" t="s">
        <v>113</v>
      </c>
      <c r="P246" s="16">
        <v>66</v>
      </c>
    </row>
    <row r="247" spans="2:17" x14ac:dyDescent="0.25">
      <c r="B247" s="6">
        <v>3</v>
      </c>
      <c r="C247" s="6" t="s">
        <v>41</v>
      </c>
      <c r="D247" s="6">
        <v>49</v>
      </c>
      <c r="E247" s="16"/>
      <c r="H247" s="16">
        <v>3</v>
      </c>
      <c r="I247" s="16" t="s">
        <v>139</v>
      </c>
      <c r="J247" s="16">
        <v>32</v>
      </c>
      <c r="K247" s="16"/>
      <c r="N247" s="16">
        <v>4</v>
      </c>
      <c r="O247" s="16" t="s">
        <v>134</v>
      </c>
      <c r="P247" s="16">
        <v>22</v>
      </c>
    </row>
    <row r="248" spans="2:17" x14ac:dyDescent="0.25">
      <c r="B248" s="6">
        <v>4</v>
      </c>
      <c r="C248" s="6" t="s">
        <v>37</v>
      </c>
      <c r="D248" s="6">
        <v>41</v>
      </c>
      <c r="E248" s="16"/>
      <c r="H248" s="16">
        <v>4</v>
      </c>
      <c r="I248" s="16" t="s">
        <v>49</v>
      </c>
      <c r="J248" s="16">
        <v>16</v>
      </c>
      <c r="K248" s="16"/>
      <c r="N248" s="16">
        <v>5</v>
      </c>
      <c r="O248" s="16" t="s">
        <v>154</v>
      </c>
      <c r="P248" s="16">
        <v>18</v>
      </c>
    </row>
    <row r="249" spans="2:17" x14ac:dyDescent="0.25">
      <c r="B249" s="6">
        <v>5</v>
      </c>
      <c r="C249" s="6" t="s">
        <v>47</v>
      </c>
      <c r="D249" s="6">
        <v>36</v>
      </c>
      <c r="E249" s="16"/>
      <c r="H249" s="16">
        <v>5</v>
      </c>
      <c r="I249" s="16" t="s">
        <v>129</v>
      </c>
      <c r="J249" s="16">
        <v>14</v>
      </c>
      <c r="K249" s="16"/>
      <c r="N249" s="16">
        <v>6</v>
      </c>
      <c r="O249" s="16" t="s">
        <v>155</v>
      </c>
      <c r="P249" s="16">
        <v>16</v>
      </c>
    </row>
    <row r="250" spans="2:17" x14ac:dyDescent="0.25">
      <c r="B250" s="6">
        <v>6</v>
      </c>
      <c r="C250" s="6" t="s">
        <v>32</v>
      </c>
      <c r="D250" s="6">
        <v>20</v>
      </c>
      <c r="E250" s="16"/>
      <c r="H250" s="16">
        <v>6</v>
      </c>
      <c r="I250" s="16" t="s">
        <v>116</v>
      </c>
      <c r="J250" s="16">
        <v>13</v>
      </c>
      <c r="K250" s="16"/>
      <c r="N250" s="16">
        <v>7</v>
      </c>
      <c r="O250" s="16" t="s">
        <v>129</v>
      </c>
      <c r="P250" s="16">
        <v>15</v>
      </c>
    </row>
    <row r="251" spans="2:17" x14ac:dyDescent="0.25">
      <c r="B251" s="6">
        <v>7</v>
      </c>
      <c r="C251" s="6" t="s">
        <v>54</v>
      </c>
      <c r="D251" s="6">
        <v>19</v>
      </c>
      <c r="E251" s="16"/>
      <c r="H251" s="16">
        <v>7</v>
      </c>
      <c r="I251" s="16" t="s">
        <v>59</v>
      </c>
      <c r="J251" s="16">
        <v>12</v>
      </c>
      <c r="K251" s="16"/>
      <c r="N251" s="16">
        <v>8</v>
      </c>
      <c r="O251" s="16" t="s">
        <v>41</v>
      </c>
      <c r="P251" s="16">
        <v>14</v>
      </c>
    </row>
    <row r="252" spans="2:17" x14ac:dyDescent="0.25">
      <c r="B252" s="6">
        <v>8</v>
      </c>
      <c r="C252" s="6" t="s">
        <v>30</v>
      </c>
      <c r="D252" s="6">
        <v>16</v>
      </c>
      <c r="E252" s="16"/>
      <c r="H252" s="16">
        <v>8</v>
      </c>
      <c r="I252" s="16" t="s">
        <v>41</v>
      </c>
      <c r="J252" s="16">
        <v>10</v>
      </c>
      <c r="K252" s="16"/>
      <c r="N252" s="16">
        <v>9</v>
      </c>
      <c r="O252" s="16" t="s">
        <v>148</v>
      </c>
      <c r="P252" s="16">
        <v>10</v>
      </c>
    </row>
    <row r="253" spans="2:17" x14ac:dyDescent="0.25">
      <c r="B253" s="6" t="s">
        <v>31</v>
      </c>
      <c r="C253" s="6" t="s">
        <v>61</v>
      </c>
      <c r="D253" s="6">
        <v>16</v>
      </c>
      <c r="E253" s="16"/>
      <c r="H253" s="16">
        <v>9</v>
      </c>
      <c r="I253" s="16" t="s">
        <v>35</v>
      </c>
      <c r="J253" s="16">
        <v>8</v>
      </c>
      <c r="K253" s="16"/>
    </row>
    <row r="254" spans="2:17" x14ac:dyDescent="0.25">
      <c r="B254" s="6"/>
      <c r="C254" s="18"/>
      <c r="D254" s="18"/>
      <c r="E254" s="19"/>
      <c r="H254" s="16" t="s">
        <v>31</v>
      </c>
      <c r="I254" s="16" t="s">
        <v>130</v>
      </c>
      <c r="J254" s="16">
        <v>8</v>
      </c>
      <c r="K254" s="16"/>
      <c r="N254" s="3" t="s">
        <v>598</v>
      </c>
      <c r="O254" s="19"/>
      <c r="P254" s="19"/>
    </row>
    <row r="255" spans="2:17" x14ac:dyDescent="0.25">
      <c r="B255" s="3" t="s">
        <v>63</v>
      </c>
      <c r="C255" s="19"/>
      <c r="D255" s="19"/>
      <c r="E255" s="19"/>
      <c r="H255" s="16"/>
      <c r="I255" s="16"/>
      <c r="J255" s="16"/>
      <c r="K255" s="16"/>
      <c r="N255" s="17" t="s">
        <v>0</v>
      </c>
      <c r="O255" s="17" t="s">
        <v>1</v>
      </c>
      <c r="P255" s="17" t="s">
        <v>2</v>
      </c>
    </row>
    <row r="256" spans="2:17" x14ac:dyDescent="0.25">
      <c r="B256" s="17" t="s">
        <v>0</v>
      </c>
      <c r="C256" s="17" t="s">
        <v>1</v>
      </c>
      <c r="D256" s="17" t="s">
        <v>2</v>
      </c>
      <c r="E256" s="19"/>
      <c r="H256" s="3" t="s">
        <v>534</v>
      </c>
      <c r="I256" s="19"/>
      <c r="J256" s="19"/>
      <c r="K256" s="16"/>
      <c r="N256" s="16">
        <v>0</v>
      </c>
      <c r="O256" s="16" t="s">
        <v>119</v>
      </c>
      <c r="P256" s="16">
        <v>220</v>
      </c>
    </row>
    <row r="257" spans="2:16" x14ac:dyDescent="0.25">
      <c r="B257" s="6">
        <v>0</v>
      </c>
      <c r="C257" s="6" t="s">
        <v>35</v>
      </c>
      <c r="D257" s="6">
        <v>151</v>
      </c>
      <c r="E257" s="16"/>
      <c r="H257" s="17" t="s">
        <v>0</v>
      </c>
      <c r="I257" s="17" t="s">
        <v>1</v>
      </c>
      <c r="J257" s="17" t="s">
        <v>2</v>
      </c>
      <c r="K257" s="16"/>
      <c r="N257" s="16">
        <v>1</v>
      </c>
      <c r="O257" s="16" t="s">
        <v>151</v>
      </c>
      <c r="P257" s="16">
        <v>109</v>
      </c>
    </row>
    <row r="258" spans="2:16" x14ac:dyDescent="0.25">
      <c r="B258" s="6">
        <v>1</v>
      </c>
      <c r="C258" s="6" t="s">
        <v>49</v>
      </c>
      <c r="D258" s="6">
        <v>124</v>
      </c>
      <c r="E258" s="16"/>
      <c r="H258" s="16">
        <v>0</v>
      </c>
      <c r="I258" s="16" t="s">
        <v>119</v>
      </c>
      <c r="J258" s="16">
        <v>264</v>
      </c>
      <c r="K258" s="16"/>
      <c r="N258" s="16">
        <v>2</v>
      </c>
      <c r="O258" s="16" t="s">
        <v>139</v>
      </c>
      <c r="P258" s="16">
        <v>77</v>
      </c>
    </row>
    <row r="259" spans="2:16" x14ac:dyDescent="0.25">
      <c r="B259" s="6">
        <v>2</v>
      </c>
      <c r="C259" s="6" t="s">
        <v>52</v>
      </c>
      <c r="D259" s="6">
        <v>63</v>
      </c>
      <c r="E259" s="16"/>
      <c r="H259" s="16">
        <v>1</v>
      </c>
      <c r="I259" s="16" t="s">
        <v>113</v>
      </c>
      <c r="J259" s="16">
        <v>133</v>
      </c>
      <c r="K259" s="16"/>
      <c r="N259" s="16">
        <v>3</v>
      </c>
      <c r="O259" s="16" t="s">
        <v>113</v>
      </c>
      <c r="P259" s="16">
        <v>65</v>
      </c>
    </row>
    <row r="260" spans="2:16" x14ac:dyDescent="0.25">
      <c r="B260" s="6">
        <v>3</v>
      </c>
      <c r="C260" s="6" t="s">
        <v>41</v>
      </c>
      <c r="D260" s="6">
        <v>48</v>
      </c>
      <c r="E260" s="16"/>
      <c r="H260" s="16">
        <v>2</v>
      </c>
      <c r="I260" s="16" t="s">
        <v>134</v>
      </c>
      <c r="J260" s="16">
        <v>63</v>
      </c>
      <c r="K260" s="16"/>
      <c r="N260" s="16">
        <v>4</v>
      </c>
      <c r="O260" s="16" t="s">
        <v>134</v>
      </c>
      <c r="P260" s="16">
        <v>21</v>
      </c>
    </row>
    <row r="261" spans="2:16" x14ac:dyDescent="0.25">
      <c r="B261" s="6">
        <v>4</v>
      </c>
      <c r="C261" s="6" t="s">
        <v>37</v>
      </c>
      <c r="D261" s="6">
        <v>36</v>
      </c>
      <c r="E261" s="16"/>
      <c r="H261" s="16">
        <v>3</v>
      </c>
      <c r="I261" s="16" t="s">
        <v>139</v>
      </c>
      <c r="J261" s="16">
        <v>38</v>
      </c>
      <c r="K261" s="16"/>
      <c r="N261" s="16">
        <v>5</v>
      </c>
      <c r="O261" s="16" t="s">
        <v>154</v>
      </c>
      <c r="P261" s="16">
        <v>20</v>
      </c>
    </row>
    <row r="262" spans="2:16" x14ac:dyDescent="0.25">
      <c r="B262" s="6">
        <v>5</v>
      </c>
      <c r="C262" s="6" t="s">
        <v>47</v>
      </c>
      <c r="D262" s="6">
        <v>34</v>
      </c>
      <c r="E262" s="16"/>
      <c r="H262" s="16">
        <v>4</v>
      </c>
      <c r="I262" s="16" t="s">
        <v>49</v>
      </c>
      <c r="J262" s="16">
        <v>15</v>
      </c>
      <c r="K262" s="16"/>
      <c r="N262" s="16">
        <v>6</v>
      </c>
      <c r="O262" s="16" t="s">
        <v>155</v>
      </c>
      <c r="P262" s="16">
        <v>17</v>
      </c>
    </row>
    <row r="263" spans="2:16" x14ac:dyDescent="0.25">
      <c r="B263" s="6">
        <v>6</v>
      </c>
      <c r="C263" s="6" t="s">
        <v>54</v>
      </c>
      <c r="D263" s="6">
        <v>19</v>
      </c>
      <c r="E263" s="16"/>
      <c r="H263" s="16">
        <v>5</v>
      </c>
      <c r="I263" s="16" t="s">
        <v>129</v>
      </c>
      <c r="J263" s="16">
        <v>14</v>
      </c>
      <c r="K263" s="16"/>
      <c r="N263" s="16">
        <v>7</v>
      </c>
      <c r="O263" s="16" t="s">
        <v>129</v>
      </c>
      <c r="P263" s="16">
        <v>15</v>
      </c>
    </row>
    <row r="264" spans="2:16" x14ac:dyDescent="0.25">
      <c r="B264" s="6">
        <v>7</v>
      </c>
      <c r="C264" s="6" t="s">
        <v>32</v>
      </c>
      <c r="D264" s="6">
        <v>18</v>
      </c>
      <c r="E264" s="16"/>
      <c r="H264" s="16">
        <v>6</v>
      </c>
      <c r="I264" s="16" t="s">
        <v>116</v>
      </c>
      <c r="J264" s="16">
        <v>11</v>
      </c>
      <c r="K264" s="16"/>
      <c r="N264" s="16">
        <v>8</v>
      </c>
      <c r="O264" s="16" t="s">
        <v>41</v>
      </c>
      <c r="P264" s="16">
        <v>13</v>
      </c>
    </row>
    <row r="265" spans="2:16" x14ac:dyDescent="0.25">
      <c r="B265" s="6">
        <v>8</v>
      </c>
      <c r="C265" s="6" t="s">
        <v>30</v>
      </c>
      <c r="D265" s="6">
        <v>16</v>
      </c>
      <c r="E265" s="16"/>
      <c r="H265" s="16">
        <v>7</v>
      </c>
      <c r="I265" s="16" t="s">
        <v>41</v>
      </c>
      <c r="J265" s="16">
        <v>10</v>
      </c>
      <c r="K265" s="16"/>
      <c r="N265" s="16">
        <v>9</v>
      </c>
      <c r="O265" s="16" t="s">
        <v>148</v>
      </c>
      <c r="P265" s="16">
        <v>10</v>
      </c>
    </row>
    <row r="266" spans="2:16" x14ac:dyDescent="0.25">
      <c r="B266" s="6">
        <v>9</v>
      </c>
      <c r="C266" s="6" t="s">
        <v>61</v>
      </c>
      <c r="D266" s="6">
        <v>15</v>
      </c>
      <c r="E266" s="16"/>
      <c r="H266" s="16">
        <v>8</v>
      </c>
      <c r="I266" s="16" t="s">
        <v>59</v>
      </c>
      <c r="J266" s="16">
        <v>9</v>
      </c>
      <c r="K266" s="16"/>
    </row>
    <row r="267" spans="2:16" x14ac:dyDescent="0.25">
      <c r="B267" s="6"/>
      <c r="C267" s="18"/>
      <c r="D267" s="18"/>
      <c r="E267" s="19"/>
      <c r="H267" s="16" t="s">
        <v>31</v>
      </c>
      <c r="I267" s="16" t="s">
        <v>130</v>
      </c>
      <c r="J267" s="16">
        <v>9</v>
      </c>
      <c r="K267" s="9" t="s">
        <v>146</v>
      </c>
      <c r="N267" s="3" t="s">
        <v>600</v>
      </c>
      <c r="O267" s="19"/>
      <c r="P267" s="19"/>
    </row>
    <row r="268" spans="2:16" x14ac:dyDescent="0.25">
      <c r="B268" s="3" t="s">
        <v>64</v>
      </c>
      <c r="C268" s="19"/>
      <c r="D268" s="19"/>
      <c r="E268" s="19"/>
      <c r="H268" s="16"/>
      <c r="I268" s="16"/>
      <c r="J268" s="16"/>
      <c r="K268" s="16"/>
      <c r="N268" s="17" t="s">
        <v>0</v>
      </c>
      <c r="O268" s="17" t="s">
        <v>1</v>
      </c>
      <c r="P268" s="17" t="s">
        <v>2</v>
      </c>
    </row>
    <row r="269" spans="2:16" x14ac:dyDescent="0.25">
      <c r="B269" s="17" t="s">
        <v>0</v>
      </c>
      <c r="C269" s="17" t="s">
        <v>1</v>
      </c>
      <c r="D269" s="17" t="s">
        <v>2</v>
      </c>
      <c r="E269" s="19"/>
      <c r="H269" s="3" t="s">
        <v>535</v>
      </c>
      <c r="I269" s="19"/>
      <c r="J269" s="19"/>
      <c r="K269" s="16"/>
      <c r="N269" s="16">
        <v>0</v>
      </c>
      <c r="O269" s="16" t="s">
        <v>119</v>
      </c>
      <c r="P269" s="16">
        <v>222</v>
      </c>
    </row>
    <row r="270" spans="2:16" x14ac:dyDescent="0.25">
      <c r="B270" s="5">
        <v>0</v>
      </c>
      <c r="C270" s="6" t="s">
        <v>35</v>
      </c>
      <c r="D270" s="6">
        <v>148</v>
      </c>
      <c r="E270" s="16"/>
      <c r="H270" s="17" t="s">
        <v>0</v>
      </c>
      <c r="I270" s="17" t="s">
        <v>1</v>
      </c>
      <c r="J270" s="17" t="s">
        <v>2</v>
      </c>
      <c r="K270" s="16"/>
      <c r="N270" s="16">
        <v>1</v>
      </c>
      <c r="O270" s="16" t="s">
        <v>151</v>
      </c>
      <c r="P270" s="16">
        <v>109</v>
      </c>
    </row>
    <row r="271" spans="2:16" x14ac:dyDescent="0.25">
      <c r="B271" s="5">
        <v>1</v>
      </c>
      <c r="C271" s="6" t="s">
        <v>65</v>
      </c>
      <c r="D271" s="6">
        <v>128</v>
      </c>
      <c r="E271" s="16"/>
      <c r="H271" s="16">
        <v>0</v>
      </c>
      <c r="I271" s="16" t="s">
        <v>119</v>
      </c>
      <c r="J271" s="16">
        <v>267</v>
      </c>
      <c r="K271" s="9" t="s">
        <v>150</v>
      </c>
      <c r="N271" s="16">
        <v>2</v>
      </c>
      <c r="O271" s="16" t="s">
        <v>139</v>
      </c>
      <c r="P271" s="16">
        <v>77</v>
      </c>
    </row>
    <row r="272" spans="2:16" x14ac:dyDescent="0.25">
      <c r="B272" s="5">
        <v>2</v>
      </c>
      <c r="C272" s="6" t="s">
        <v>52</v>
      </c>
      <c r="D272" s="6">
        <v>66</v>
      </c>
      <c r="E272" s="16"/>
      <c r="H272" s="16">
        <v>1</v>
      </c>
      <c r="I272" s="16" t="s">
        <v>113</v>
      </c>
      <c r="J272" s="16">
        <v>128</v>
      </c>
      <c r="K272" s="16"/>
      <c r="N272" s="16">
        <v>3</v>
      </c>
      <c r="O272" s="16" t="s">
        <v>113</v>
      </c>
      <c r="P272" s="16">
        <v>64</v>
      </c>
    </row>
    <row r="273" spans="2:17" x14ac:dyDescent="0.25">
      <c r="B273" s="5">
        <v>3</v>
      </c>
      <c r="C273" s="6" t="s">
        <v>41</v>
      </c>
      <c r="D273" s="6">
        <v>45</v>
      </c>
      <c r="E273" s="16"/>
      <c r="H273" s="16">
        <v>2</v>
      </c>
      <c r="I273" s="16" t="s">
        <v>134</v>
      </c>
      <c r="J273" s="16">
        <v>61</v>
      </c>
      <c r="K273" s="16"/>
      <c r="N273" s="16">
        <v>4</v>
      </c>
      <c r="O273" s="16" t="s">
        <v>134</v>
      </c>
      <c r="P273" s="16">
        <v>21</v>
      </c>
    </row>
    <row r="274" spans="2:17" x14ac:dyDescent="0.25">
      <c r="B274" s="5">
        <v>4</v>
      </c>
      <c r="C274" s="6" t="s">
        <v>37</v>
      </c>
      <c r="D274" s="6">
        <v>40</v>
      </c>
      <c r="E274" s="16"/>
      <c r="H274" s="16">
        <v>3</v>
      </c>
      <c r="I274" s="16" t="s">
        <v>139</v>
      </c>
      <c r="J274" s="16">
        <v>39</v>
      </c>
      <c r="K274" s="16"/>
      <c r="N274" s="16">
        <v>5</v>
      </c>
      <c r="O274" s="16" t="s">
        <v>154</v>
      </c>
      <c r="P274" s="16">
        <v>20</v>
      </c>
    </row>
    <row r="275" spans="2:17" x14ac:dyDescent="0.25">
      <c r="B275" s="5">
        <v>5</v>
      </c>
      <c r="C275" s="6" t="s">
        <v>47</v>
      </c>
      <c r="D275" s="6">
        <v>32</v>
      </c>
      <c r="E275" s="16"/>
      <c r="H275" s="16">
        <v>4</v>
      </c>
      <c r="I275" s="16" t="s">
        <v>49</v>
      </c>
      <c r="J275" s="16">
        <v>14</v>
      </c>
      <c r="K275" s="16"/>
      <c r="N275" s="16">
        <v>6</v>
      </c>
      <c r="O275" s="16" t="s">
        <v>155</v>
      </c>
      <c r="P275" s="16">
        <v>17</v>
      </c>
    </row>
    <row r="276" spans="2:17" x14ac:dyDescent="0.25">
      <c r="B276" s="5">
        <v>6</v>
      </c>
      <c r="C276" s="6" t="s">
        <v>54</v>
      </c>
      <c r="D276" s="6">
        <v>19</v>
      </c>
      <c r="E276" s="16"/>
      <c r="H276" s="16" t="s">
        <v>31</v>
      </c>
      <c r="I276" s="16" t="s">
        <v>129</v>
      </c>
      <c r="J276" s="16">
        <v>14</v>
      </c>
      <c r="K276" s="16"/>
      <c r="N276" s="16">
        <v>7</v>
      </c>
      <c r="O276" s="16" t="s">
        <v>41</v>
      </c>
      <c r="P276" s="16">
        <v>15</v>
      </c>
    </row>
    <row r="277" spans="2:17" x14ac:dyDescent="0.25">
      <c r="B277" s="5">
        <v>7</v>
      </c>
      <c r="C277" s="6" t="s">
        <v>59</v>
      </c>
      <c r="D277" s="6">
        <v>16</v>
      </c>
      <c r="E277" s="16"/>
      <c r="H277" s="16">
        <v>6</v>
      </c>
      <c r="I277" s="16" t="s">
        <v>116</v>
      </c>
      <c r="J277" s="16">
        <v>11</v>
      </c>
      <c r="K277" s="16"/>
      <c r="N277" s="16" t="s">
        <v>31</v>
      </c>
      <c r="O277" s="16" t="s">
        <v>129</v>
      </c>
      <c r="P277" s="16">
        <v>15</v>
      </c>
    </row>
    <row r="278" spans="2:17" x14ac:dyDescent="0.25">
      <c r="B278" s="5" t="s">
        <v>31</v>
      </c>
      <c r="C278" s="6" t="s">
        <v>32</v>
      </c>
      <c r="D278" s="6">
        <v>16</v>
      </c>
      <c r="E278" s="16"/>
      <c r="H278" s="16">
        <v>7</v>
      </c>
      <c r="I278" s="16" t="s">
        <v>41</v>
      </c>
      <c r="J278" s="16">
        <v>10</v>
      </c>
      <c r="K278" s="16"/>
      <c r="N278" s="16">
        <v>9</v>
      </c>
      <c r="O278" s="16" t="s">
        <v>148</v>
      </c>
      <c r="P278" s="16">
        <v>10</v>
      </c>
    </row>
    <row r="279" spans="2:17" x14ac:dyDescent="0.25">
      <c r="B279" s="5">
        <v>9</v>
      </c>
      <c r="C279" s="6" t="s">
        <v>30</v>
      </c>
      <c r="D279" s="6">
        <v>15</v>
      </c>
      <c r="E279" s="16"/>
      <c r="H279" s="16">
        <v>8</v>
      </c>
      <c r="I279" s="16" t="s">
        <v>148</v>
      </c>
      <c r="J279" s="16">
        <v>9</v>
      </c>
      <c r="K279" s="16"/>
    </row>
    <row r="280" spans="2:17" x14ac:dyDescent="0.25">
      <c r="B280" s="6"/>
      <c r="C280" s="18"/>
      <c r="D280" s="18"/>
      <c r="E280" s="19"/>
      <c r="H280" s="16" t="s">
        <v>31</v>
      </c>
      <c r="I280" s="16" t="s">
        <v>59</v>
      </c>
      <c r="J280" s="16">
        <v>9</v>
      </c>
      <c r="K280" s="16"/>
      <c r="N280" s="3" t="s">
        <v>602</v>
      </c>
      <c r="O280" s="19"/>
      <c r="P280" s="19"/>
    </row>
    <row r="281" spans="2:17" x14ac:dyDescent="0.25">
      <c r="B281" s="3" t="s">
        <v>66</v>
      </c>
      <c r="C281" s="19"/>
      <c r="D281" s="19"/>
      <c r="E281" s="19"/>
      <c r="H281" s="16" t="s">
        <v>31</v>
      </c>
      <c r="I281" s="16" t="s">
        <v>130</v>
      </c>
      <c r="J281" s="16">
        <v>9</v>
      </c>
      <c r="K281" s="16"/>
      <c r="N281" s="17" t="s">
        <v>0</v>
      </c>
      <c r="O281" s="17" t="s">
        <v>1</v>
      </c>
      <c r="P281" s="17" t="s">
        <v>2</v>
      </c>
    </row>
    <row r="282" spans="2:17" x14ac:dyDescent="0.25">
      <c r="B282" s="17" t="s">
        <v>0</v>
      </c>
      <c r="C282" s="17" t="s">
        <v>1</v>
      </c>
      <c r="D282" s="17" t="s">
        <v>2</v>
      </c>
      <c r="E282" s="19"/>
      <c r="H282" s="16"/>
      <c r="I282" s="16"/>
      <c r="J282" s="16"/>
      <c r="K282" s="16"/>
      <c r="N282" s="16">
        <v>0</v>
      </c>
      <c r="O282" s="16" t="s">
        <v>119</v>
      </c>
      <c r="P282" s="16">
        <v>214</v>
      </c>
    </row>
    <row r="283" spans="2:17" x14ac:dyDescent="0.25">
      <c r="B283" s="5">
        <v>0</v>
      </c>
      <c r="C283" s="6" t="s">
        <v>35</v>
      </c>
      <c r="D283" s="6">
        <v>149</v>
      </c>
      <c r="E283" s="16"/>
      <c r="H283" s="3" t="s">
        <v>536</v>
      </c>
      <c r="I283" s="19"/>
      <c r="J283" s="19"/>
      <c r="K283" s="16"/>
      <c r="N283" s="16">
        <v>1</v>
      </c>
      <c r="O283" s="16" t="s">
        <v>151</v>
      </c>
      <c r="P283" s="16">
        <v>111</v>
      </c>
      <c r="Q283" s="112" t="s">
        <v>603</v>
      </c>
    </row>
    <row r="284" spans="2:17" x14ac:dyDescent="0.25">
      <c r="B284" s="5">
        <v>1</v>
      </c>
      <c r="C284" s="6" t="s">
        <v>65</v>
      </c>
      <c r="D284" s="6">
        <v>124</v>
      </c>
      <c r="E284" s="16"/>
      <c r="H284" s="17" t="s">
        <v>0</v>
      </c>
      <c r="I284" s="17" t="s">
        <v>1</v>
      </c>
      <c r="J284" s="17" t="s">
        <v>2</v>
      </c>
      <c r="K284" s="16"/>
      <c r="N284" s="16">
        <v>2</v>
      </c>
      <c r="O284" s="16" t="s">
        <v>139</v>
      </c>
      <c r="P284" s="16">
        <v>77</v>
      </c>
    </row>
    <row r="285" spans="2:17" x14ac:dyDescent="0.25">
      <c r="B285" s="5">
        <v>2</v>
      </c>
      <c r="C285" s="6" t="s">
        <v>52</v>
      </c>
      <c r="D285" s="6">
        <v>68</v>
      </c>
      <c r="E285" s="16"/>
      <c r="H285" s="16">
        <v>0</v>
      </c>
      <c r="I285" s="16" t="s">
        <v>119</v>
      </c>
      <c r="J285" s="16">
        <v>265</v>
      </c>
      <c r="K285" s="16"/>
      <c r="N285" s="16">
        <v>3</v>
      </c>
      <c r="O285" s="16" t="s">
        <v>113</v>
      </c>
      <c r="P285" s="16">
        <v>64</v>
      </c>
    </row>
    <row r="286" spans="2:17" x14ac:dyDescent="0.25">
      <c r="B286" s="5">
        <v>3</v>
      </c>
      <c r="C286" s="6" t="s">
        <v>41</v>
      </c>
      <c r="D286" s="6">
        <v>41</v>
      </c>
      <c r="E286" s="16"/>
      <c r="H286" s="16">
        <v>1</v>
      </c>
      <c r="I286" s="16" t="s">
        <v>113</v>
      </c>
      <c r="J286" s="16">
        <v>127</v>
      </c>
      <c r="K286" s="16"/>
      <c r="N286" s="16">
        <v>4</v>
      </c>
      <c r="O286" s="16" t="s">
        <v>134</v>
      </c>
      <c r="P286" s="16">
        <v>20</v>
      </c>
    </row>
    <row r="287" spans="2:17" x14ac:dyDescent="0.25">
      <c r="B287" s="5">
        <v>4</v>
      </c>
      <c r="C287" s="6" t="s">
        <v>37</v>
      </c>
      <c r="D287" s="6">
        <v>40</v>
      </c>
      <c r="E287" s="16"/>
      <c r="H287" s="16">
        <v>2</v>
      </c>
      <c r="I287" s="16" t="s">
        <v>134</v>
      </c>
      <c r="J287" s="16">
        <v>61</v>
      </c>
      <c r="K287" s="16"/>
      <c r="N287" s="16" t="s">
        <v>31</v>
      </c>
      <c r="O287" s="16" t="s">
        <v>154</v>
      </c>
      <c r="P287" s="16">
        <v>20</v>
      </c>
    </row>
    <row r="288" spans="2:17" x14ac:dyDescent="0.25">
      <c r="B288" s="5">
        <v>5</v>
      </c>
      <c r="C288" s="6" t="s">
        <v>47</v>
      </c>
      <c r="D288" s="6">
        <v>32</v>
      </c>
      <c r="E288" s="16"/>
      <c r="H288" s="16">
        <v>3</v>
      </c>
      <c r="I288" s="16" t="s">
        <v>139</v>
      </c>
      <c r="J288" s="16">
        <v>39</v>
      </c>
      <c r="K288" s="16"/>
      <c r="N288" s="16">
        <v>6</v>
      </c>
      <c r="O288" s="16" t="s">
        <v>155</v>
      </c>
      <c r="P288" s="16">
        <v>17</v>
      </c>
    </row>
    <row r="289" spans="2:17" x14ac:dyDescent="0.25">
      <c r="B289" s="5">
        <v>6</v>
      </c>
      <c r="C289" s="6" t="s">
        <v>54</v>
      </c>
      <c r="D289" s="6">
        <v>19</v>
      </c>
      <c r="E289" s="16"/>
      <c r="H289" s="16">
        <v>4</v>
      </c>
      <c r="I289" s="16" t="s">
        <v>129</v>
      </c>
      <c r="J289" s="16">
        <v>14</v>
      </c>
      <c r="K289" s="16"/>
      <c r="N289" s="16" t="s">
        <v>31</v>
      </c>
      <c r="O289" s="16" t="s">
        <v>129</v>
      </c>
      <c r="P289" s="16">
        <v>17</v>
      </c>
    </row>
    <row r="290" spans="2:17" x14ac:dyDescent="0.25">
      <c r="B290" s="5">
        <v>7</v>
      </c>
      <c r="C290" s="6" t="s">
        <v>59</v>
      </c>
      <c r="D290" s="6">
        <v>17</v>
      </c>
      <c r="E290" s="16"/>
      <c r="H290" s="16">
        <v>5</v>
      </c>
      <c r="I290" s="16" t="s">
        <v>65</v>
      </c>
      <c r="J290" s="16">
        <v>13</v>
      </c>
      <c r="K290" s="16"/>
      <c r="N290" s="16">
        <v>8</v>
      </c>
      <c r="O290" s="16" t="s">
        <v>41</v>
      </c>
      <c r="P290" s="16">
        <v>15</v>
      </c>
    </row>
    <row r="291" spans="2:17" x14ac:dyDescent="0.25">
      <c r="B291" s="5" t="s">
        <v>31</v>
      </c>
      <c r="C291" s="6" t="s">
        <v>32</v>
      </c>
      <c r="D291" s="6">
        <v>15</v>
      </c>
      <c r="E291" s="16"/>
      <c r="H291" s="16">
        <v>6</v>
      </c>
      <c r="I291" s="16" t="s">
        <v>116</v>
      </c>
      <c r="J291" s="16">
        <v>11</v>
      </c>
      <c r="K291" s="16"/>
      <c r="N291" s="16">
        <v>9</v>
      </c>
      <c r="O291" s="16" t="s">
        <v>148</v>
      </c>
      <c r="P291" s="16">
        <v>10</v>
      </c>
    </row>
    <row r="292" spans="2:17" x14ac:dyDescent="0.25">
      <c r="B292" s="5">
        <v>9</v>
      </c>
      <c r="C292" s="6" t="s">
        <v>30</v>
      </c>
      <c r="D292" s="6">
        <v>14</v>
      </c>
      <c r="E292" s="16"/>
      <c r="H292" s="16">
        <v>7</v>
      </c>
      <c r="I292" s="16" t="s">
        <v>148</v>
      </c>
      <c r="J292" s="16">
        <v>10</v>
      </c>
      <c r="K292" s="16"/>
    </row>
    <row r="293" spans="2:17" x14ac:dyDescent="0.25">
      <c r="B293" s="5" t="s">
        <v>31</v>
      </c>
      <c r="C293" s="6" t="s">
        <v>61</v>
      </c>
      <c r="D293" s="6">
        <v>14</v>
      </c>
      <c r="E293" s="16"/>
      <c r="H293" s="16" t="s">
        <v>31</v>
      </c>
      <c r="I293" s="16" t="s">
        <v>41</v>
      </c>
      <c r="J293" s="16">
        <v>10</v>
      </c>
      <c r="K293" s="16"/>
      <c r="N293" s="3" t="s">
        <v>604</v>
      </c>
      <c r="O293" s="19"/>
      <c r="P293" s="19"/>
    </row>
    <row r="294" spans="2:17" x14ac:dyDescent="0.25">
      <c r="B294" s="6"/>
      <c r="C294" s="19"/>
      <c r="D294" s="19"/>
      <c r="E294" s="19"/>
      <c r="H294" s="16">
        <v>9</v>
      </c>
      <c r="I294" s="16" t="s">
        <v>149</v>
      </c>
      <c r="J294" s="16">
        <v>9</v>
      </c>
      <c r="K294" s="16"/>
      <c r="N294" s="17" t="s">
        <v>0</v>
      </c>
      <c r="O294" s="17" t="s">
        <v>1</v>
      </c>
      <c r="P294" s="17" t="s">
        <v>2</v>
      </c>
    </row>
    <row r="295" spans="2:17" x14ac:dyDescent="0.25">
      <c r="B295" s="3" t="s">
        <v>67</v>
      </c>
      <c r="C295" s="19"/>
      <c r="D295" s="19"/>
      <c r="E295" s="19"/>
      <c r="H295" s="16" t="s">
        <v>31</v>
      </c>
      <c r="I295" s="16" t="s">
        <v>130</v>
      </c>
      <c r="J295" s="16">
        <v>9</v>
      </c>
      <c r="K295" s="16"/>
      <c r="N295" s="16">
        <v>0</v>
      </c>
      <c r="O295" s="16" t="s">
        <v>119</v>
      </c>
      <c r="P295" s="16">
        <v>214</v>
      </c>
    </row>
    <row r="296" spans="2:17" x14ac:dyDescent="0.25">
      <c r="B296" s="17" t="s">
        <v>0</v>
      </c>
      <c r="C296" s="17" t="s">
        <v>1</v>
      </c>
      <c r="D296" s="17" t="s">
        <v>2</v>
      </c>
      <c r="E296" s="19"/>
      <c r="H296" s="16"/>
      <c r="I296" s="16"/>
      <c r="J296" s="16"/>
      <c r="K296" s="16"/>
      <c r="N296" s="16">
        <v>1</v>
      </c>
      <c r="O296" s="16" t="s">
        <v>151</v>
      </c>
      <c r="P296" s="16">
        <v>120</v>
      </c>
    </row>
    <row r="297" spans="2:17" x14ac:dyDescent="0.25">
      <c r="B297" s="5">
        <v>0</v>
      </c>
      <c r="C297" s="6" t="s">
        <v>35</v>
      </c>
      <c r="D297" s="6">
        <v>141</v>
      </c>
      <c r="E297" s="16"/>
      <c r="H297" s="3" t="s">
        <v>537</v>
      </c>
      <c r="I297" s="19"/>
      <c r="J297" s="19"/>
      <c r="K297" s="16"/>
      <c r="N297" s="16">
        <v>2</v>
      </c>
      <c r="O297" s="16" t="s">
        <v>139</v>
      </c>
      <c r="P297" s="16">
        <v>76</v>
      </c>
    </row>
    <row r="298" spans="2:17" x14ac:dyDescent="0.25">
      <c r="B298" s="5">
        <v>1</v>
      </c>
      <c r="C298" s="6" t="s">
        <v>65</v>
      </c>
      <c r="D298" s="6">
        <v>139</v>
      </c>
      <c r="E298" s="16"/>
      <c r="H298" s="17" t="s">
        <v>0</v>
      </c>
      <c r="I298" s="17" t="s">
        <v>1</v>
      </c>
      <c r="J298" s="17" t="s">
        <v>2</v>
      </c>
      <c r="K298" s="16"/>
      <c r="N298" s="16">
        <v>3</v>
      </c>
      <c r="O298" s="16" t="s">
        <v>113</v>
      </c>
      <c r="P298" s="16">
        <v>63</v>
      </c>
    </row>
    <row r="299" spans="2:17" x14ac:dyDescent="0.25">
      <c r="B299" s="5">
        <v>2</v>
      </c>
      <c r="C299" s="6" t="s">
        <v>52</v>
      </c>
      <c r="D299" s="6">
        <v>68</v>
      </c>
      <c r="E299" s="16"/>
      <c r="H299" s="5">
        <v>0</v>
      </c>
      <c r="I299" s="16" t="s">
        <v>119</v>
      </c>
      <c r="J299" s="16">
        <v>272</v>
      </c>
      <c r="K299" s="9" t="s">
        <v>157</v>
      </c>
      <c r="N299" s="16">
        <v>4</v>
      </c>
      <c r="O299" s="16" t="s">
        <v>154</v>
      </c>
      <c r="P299" s="16">
        <v>20</v>
      </c>
      <c r="Q299" s="112"/>
    </row>
    <row r="300" spans="2:17" x14ac:dyDescent="0.25">
      <c r="B300" s="5">
        <v>3</v>
      </c>
      <c r="C300" s="6" t="s">
        <v>41</v>
      </c>
      <c r="D300" s="6">
        <v>41</v>
      </c>
      <c r="E300" s="16"/>
      <c r="H300" s="5">
        <v>1</v>
      </c>
      <c r="I300" s="16" t="s">
        <v>113</v>
      </c>
      <c r="J300" s="16">
        <v>120</v>
      </c>
      <c r="K300" s="9" t="s">
        <v>158</v>
      </c>
      <c r="N300" s="16">
        <v>5</v>
      </c>
      <c r="O300" s="16" t="s">
        <v>134</v>
      </c>
      <c r="P300" s="16">
        <v>18</v>
      </c>
      <c r="Q300" s="112"/>
    </row>
    <row r="301" spans="2:17" x14ac:dyDescent="0.25">
      <c r="B301" s="5">
        <v>4</v>
      </c>
      <c r="C301" s="6" t="s">
        <v>37</v>
      </c>
      <c r="D301" s="6">
        <v>36</v>
      </c>
      <c r="E301" s="16"/>
      <c r="H301" s="5">
        <v>2</v>
      </c>
      <c r="I301" s="16" t="s">
        <v>134</v>
      </c>
      <c r="J301" s="16">
        <v>58</v>
      </c>
      <c r="K301" s="16"/>
      <c r="N301" s="16" t="s">
        <v>31</v>
      </c>
      <c r="O301" s="16" t="s">
        <v>129</v>
      </c>
      <c r="P301" s="16">
        <v>18</v>
      </c>
    </row>
    <row r="302" spans="2:17" x14ac:dyDescent="0.25">
      <c r="B302" s="5">
        <v>5</v>
      </c>
      <c r="C302" s="6" t="s">
        <v>47</v>
      </c>
      <c r="D302" s="6">
        <v>35</v>
      </c>
      <c r="E302" s="16"/>
      <c r="H302" s="5">
        <v>3</v>
      </c>
      <c r="I302" s="16" t="s">
        <v>139</v>
      </c>
      <c r="J302" s="16">
        <v>36</v>
      </c>
      <c r="K302" s="16"/>
      <c r="N302" s="16">
        <v>7</v>
      </c>
      <c r="O302" s="16" t="s">
        <v>155</v>
      </c>
      <c r="P302" s="16">
        <v>17</v>
      </c>
    </row>
    <row r="303" spans="2:17" x14ac:dyDescent="0.25">
      <c r="B303" s="5">
        <v>6</v>
      </c>
      <c r="C303" s="6" t="s">
        <v>54</v>
      </c>
      <c r="D303" s="6">
        <v>18</v>
      </c>
      <c r="E303" s="16"/>
      <c r="H303" s="5">
        <v>4</v>
      </c>
      <c r="I303" s="16" t="s">
        <v>129</v>
      </c>
      <c r="J303" s="16">
        <v>14</v>
      </c>
      <c r="K303" s="16"/>
      <c r="N303" s="16">
        <v>8</v>
      </c>
      <c r="O303" s="16" t="s">
        <v>41</v>
      </c>
      <c r="P303" s="16">
        <v>15</v>
      </c>
    </row>
    <row r="304" spans="2:17" x14ac:dyDescent="0.25">
      <c r="B304" s="5" t="s">
        <v>31</v>
      </c>
      <c r="C304" s="6" t="s">
        <v>32</v>
      </c>
      <c r="D304" s="6">
        <v>18</v>
      </c>
      <c r="E304" s="16"/>
      <c r="H304" s="5">
        <v>5</v>
      </c>
      <c r="I304" s="16" t="s">
        <v>65</v>
      </c>
      <c r="J304" s="16">
        <v>13</v>
      </c>
      <c r="K304" s="16"/>
      <c r="N304" s="16">
        <v>9</v>
      </c>
      <c r="O304" s="16" t="s">
        <v>148</v>
      </c>
      <c r="P304" s="16">
        <v>10</v>
      </c>
    </row>
    <row r="305" spans="2:16" x14ac:dyDescent="0.25">
      <c r="B305" s="5">
        <v>8</v>
      </c>
      <c r="C305" s="6" t="s">
        <v>59</v>
      </c>
      <c r="D305" s="6">
        <v>15</v>
      </c>
      <c r="E305" s="16"/>
      <c r="H305" s="5">
        <v>6</v>
      </c>
      <c r="I305" s="16" t="s">
        <v>41</v>
      </c>
      <c r="J305" s="16">
        <v>12</v>
      </c>
      <c r="K305" s="16"/>
    </row>
    <row r="306" spans="2:16" x14ac:dyDescent="0.25">
      <c r="B306" s="5">
        <v>9</v>
      </c>
      <c r="C306" s="6" t="s">
        <v>30</v>
      </c>
      <c r="D306" s="6">
        <v>14</v>
      </c>
      <c r="E306" s="16"/>
      <c r="H306" s="5">
        <v>7</v>
      </c>
      <c r="I306" s="16" t="s">
        <v>151</v>
      </c>
      <c r="J306" s="16">
        <v>11</v>
      </c>
      <c r="K306" s="9" t="s">
        <v>156</v>
      </c>
      <c r="N306" s="9" t="s">
        <v>606</v>
      </c>
    </row>
    <row r="307" spans="2:16" x14ac:dyDescent="0.25">
      <c r="B307" s="5" t="s">
        <v>31</v>
      </c>
      <c r="C307" s="6" t="s">
        <v>61</v>
      </c>
      <c r="D307" s="6">
        <v>14</v>
      </c>
      <c r="E307" s="16"/>
      <c r="H307" s="5" t="s">
        <v>31</v>
      </c>
      <c r="I307" s="16" t="s">
        <v>149</v>
      </c>
      <c r="J307" s="16">
        <v>11</v>
      </c>
      <c r="K307" s="16"/>
      <c r="N307" s="9" t="s">
        <v>605</v>
      </c>
    </row>
    <row r="308" spans="2:16" x14ac:dyDescent="0.25">
      <c r="B308" s="6"/>
      <c r="C308" s="18"/>
      <c r="D308" s="18"/>
      <c r="E308" s="19"/>
      <c r="H308" s="5">
        <v>9</v>
      </c>
      <c r="I308" s="16" t="s">
        <v>148</v>
      </c>
      <c r="J308" s="16">
        <v>9</v>
      </c>
      <c r="K308" s="16"/>
    </row>
    <row r="309" spans="2:16" x14ac:dyDescent="0.25">
      <c r="B309" s="3" t="s">
        <v>68</v>
      </c>
      <c r="C309" s="19"/>
      <c r="D309" s="19"/>
      <c r="E309" s="19"/>
      <c r="H309" s="5" t="s">
        <v>31</v>
      </c>
      <c r="I309" s="16" t="s">
        <v>130</v>
      </c>
      <c r="J309" s="16">
        <v>9</v>
      </c>
      <c r="K309" s="16"/>
      <c r="N309" s="3" t="s">
        <v>607</v>
      </c>
      <c r="O309" s="19"/>
      <c r="P309" s="19"/>
    </row>
    <row r="310" spans="2:16" x14ac:dyDescent="0.25">
      <c r="B310" s="17" t="s">
        <v>0</v>
      </c>
      <c r="C310" s="17" t="s">
        <v>1</v>
      </c>
      <c r="D310" s="17" t="s">
        <v>2</v>
      </c>
      <c r="E310" s="19"/>
      <c r="H310" s="16"/>
      <c r="I310" s="16"/>
      <c r="J310" s="16"/>
      <c r="K310" s="16"/>
      <c r="N310" s="17" t="s">
        <v>0</v>
      </c>
      <c r="O310" s="17" t="s">
        <v>1</v>
      </c>
      <c r="P310" s="17" t="s">
        <v>2</v>
      </c>
    </row>
    <row r="311" spans="2:16" x14ac:dyDescent="0.25">
      <c r="B311" s="5">
        <v>0</v>
      </c>
      <c r="C311" s="6" t="s">
        <v>35</v>
      </c>
      <c r="D311" s="6">
        <v>135</v>
      </c>
      <c r="E311" s="16"/>
      <c r="H311" s="9" t="s">
        <v>152</v>
      </c>
      <c r="I311" s="16"/>
      <c r="J311" s="16"/>
      <c r="K311" s="16"/>
      <c r="N311" s="16">
        <v>0</v>
      </c>
      <c r="O311" s="16" t="s">
        <v>119</v>
      </c>
      <c r="P311" s="16">
        <v>213</v>
      </c>
    </row>
    <row r="312" spans="2:16" x14ac:dyDescent="0.25">
      <c r="B312" s="5">
        <v>1</v>
      </c>
      <c r="C312" s="6" t="s">
        <v>65</v>
      </c>
      <c r="D312" s="6">
        <v>134</v>
      </c>
      <c r="E312" s="16"/>
      <c r="H312" s="9" t="s">
        <v>153</v>
      </c>
      <c r="I312" s="16"/>
      <c r="J312" s="16"/>
      <c r="K312" s="16"/>
      <c r="N312" s="16">
        <v>1</v>
      </c>
      <c r="O312" s="16" t="s">
        <v>151</v>
      </c>
      <c r="P312" s="16">
        <v>121</v>
      </c>
    </row>
    <row r="313" spans="2:16" x14ac:dyDescent="0.25">
      <c r="B313" s="5">
        <v>2</v>
      </c>
      <c r="C313" s="6" t="s">
        <v>52</v>
      </c>
      <c r="D313" s="6">
        <v>70</v>
      </c>
      <c r="E313" s="16"/>
      <c r="H313" s="16"/>
      <c r="I313" s="16"/>
      <c r="J313" s="16"/>
      <c r="K313" s="16"/>
      <c r="N313" s="16">
        <v>2</v>
      </c>
      <c r="O313" s="16" t="s">
        <v>139</v>
      </c>
      <c r="P313" s="16">
        <v>76</v>
      </c>
    </row>
    <row r="314" spans="2:16" x14ac:dyDescent="0.25">
      <c r="B314" s="5">
        <v>3</v>
      </c>
      <c r="C314" s="6" t="s">
        <v>41</v>
      </c>
      <c r="D314" s="6">
        <v>41</v>
      </c>
      <c r="E314" s="16"/>
      <c r="H314" s="3" t="s">
        <v>538</v>
      </c>
      <c r="I314" s="19"/>
      <c r="J314" s="19"/>
      <c r="K314" s="16"/>
      <c r="N314" s="16">
        <v>3</v>
      </c>
      <c r="O314" s="16" t="s">
        <v>113</v>
      </c>
      <c r="P314" s="16">
        <v>63</v>
      </c>
    </row>
    <row r="315" spans="2:16" x14ac:dyDescent="0.25">
      <c r="B315" s="5">
        <v>4</v>
      </c>
      <c r="C315" s="6" t="s">
        <v>37</v>
      </c>
      <c r="D315" s="6">
        <v>38</v>
      </c>
      <c r="E315" s="16"/>
      <c r="H315" s="17" t="s">
        <v>0</v>
      </c>
      <c r="I315" s="17" t="s">
        <v>1</v>
      </c>
      <c r="J315" s="17" t="s">
        <v>2</v>
      </c>
      <c r="K315" s="16"/>
      <c r="N315" s="16">
        <v>4</v>
      </c>
      <c r="O315" s="16" t="s">
        <v>154</v>
      </c>
      <c r="P315" s="16">
        <v>20</v>
      </c>
    </row>
    <row r="316" spans="2:16" x14ac:dyDescent="0.25">
      <c r="B316" s="5">
        <v>5</v>
      </c>
      <c r="C316" s="6" t="s">
        <v>47</v>
      </c>
      <c r="D316" s="6">
        <v>34</v>
      </c>
      <c r="E316" s="16"/>
      <c r="H316" s="16">
        <v>0</v>
      </c>
      <c r="I316" s="16" t="s">
        <v>119</v>
      </c>
      <c r="J316" s="16">
        <v>265</v>
      </c>
      <c r="K316" s="16"/>
      <c r="N316" s="16">
        <v>5</v>
      </c>
      <c r="O316" s="16" t="s">
        <v>134</v>
      </c>
      <c r="P316" s="16">
        <v>18</v>
      </c>
    </row>
    <row r="317" spans="2:16" x14ac:dyDescent="0.25">
      <c r="B317" s="5">
        <v>6</v>
      </c>
      <c r="C317" s="6" t="s">
        <v>32</v>
      </c>
      <c r="D317" s="6">
        <v>18</v>
      </c>
      <c r="E317" s="16"/>
      <c r="H317" s="16">
        <v>1</v>
      </c>
      <c r="I317" s="16" t="s">
        <v>113</v>
      </c>
      <c r="J317" s="16">
        <v>117</v>
      </c>
      <c r="K317" s="16"/>
      <c r="N317" s="16">
        <v>6</v>
      </c>
      <c r="O317" s="16" t="s">
        <v>155</v>
      </c>
      <c r="P317" s="16">
        <v>17</v>
      </c>
    </row>
    <row r="318" spans="2:16" x14ac:dyDescent="0.25">
      <c r="B318" s="5">
        <v>7</v>
      </c>
      <c r="C318" s="6" t="s">
        <v>59</v>
      </c>
      <c r="D318" s="6">
        <v>16</v>
      </c>
      <c r="E318" s="16"/>
      <c r="H318" s="16">
        <v>2</v>
      </c>
      <c r="I318" s="16" t="s">
        <v>134</v>
      </c>
      <c r="J318" s="16">
        <v>52</v>
      </c>
      <c r="K318" s="16"/>
      <c r="N318" s="16" t="s">
        <v>31</v>
      </c>
      <c r="O318" s="16" t="s">
        <v>129</v>
      </c>
      <c r="P318" s="16">
        <v>17</v>
      </c>
    </row>
    <row r="319" spans="2:16" x14ac:dyDescent="0.25">
      <c r="B319" s="5" t="s">
        <v>31</v>
      </c>
      <c r="C319" s="6" t="s">
        <v>54</v>
      </c>
      <c r="D319" s="6">
        <v>16</v>
      </c>
      <c r="E319" s="16"/>
      <c r="H319" s="16">
        <v>3</v>
      </c>
      <c r="I319" s="16" t="s">
        <v>139</v>
      </c>
      <c r="J319" s="16">
        <v>33</v>
      </c>
      <c r="K319" s="16"/>
      <c r="N319" s="16">
        <v>8</v>
      </c>
      <c r="O319" s="16" t="s">
        <v>41</v>
      </c>
      <c r="P319" s="16">
        <v>15</v>
      </c>
    </row>
    <row r="320" spans="2:16" x14ac:dyDescent="0.25">
      <c r="B320" s="5">
        <v>9</v>
      </c>
      <c r="C320" s="6" t="s">
        <v>30</v>
      </c>
      <c r="D320" s="6">
        <v>14</v>
      </c>
      <c r="E320" s="16"/>
      <c r="H320" s="16">
        <v>4</v>
      </c>
      <c r="I320" s="16" t="s">
        <v>151</v>
      </c>
      <c r="J320" s="16">
        <v>27</v>
      </c>
      <c r="K320" s="16"/>
      <c r="N320" s="16">
        <v>9</v>
      </c>
      <c r="O320" s="16" t="s">
        <v>148</v>
      </c>
      <c r="P320" s="16">
        <v>10</v>
      </c>
    </row>
    <row r="321" spans="2:17" x14ac:dyDescent="0.25">
      <c r="B321" s="5" t="s">
        <v>31</v>
      </c>
      <c r="C321" s="6" t="s">
        <v>61</v>
      </c>
      <c r="D321" s="6">
        <v>14</v>
      </c>
      <c r="E321" s="16"/>
      <c r="H321" s="16">
        <v>5</v>
      </c>
      <c r="I321" s="16" t="s">
        <v>41</v>
      </c>
      <c r="J321" s="16">
        <v>14</v>
      </c>
      <c r="K321" s="16"/>
    </row>
    <row r="322" spans="2:17" x14ac:dyDescent="0.25">
      <c r="B322" s="5" t="s">
        <v>31</v>
      </c>
      <c r="C322" s="6" t="s">
        <v>69</v>
      </c>
      <c r="D322" s="6">
        <v>14</v>
      </c>
      <c r="E322" s="16"/>
      <c r="H322" s="16">
        <v>6</v>
      </c>
      <c r="I322" s="16" t="s">
        <v>129</v>
      </c>
      <c r="J322" s="16">
        <v>12</v>
      </c>
      <c r="K322" s="16"/>
      <c r="N322" s="3" t="s">
        <v>608</v>
      </c>
      <c r="O322" s="19"/>
      <c r="P322" s="19"/>
    </row>
    <row r="323" spans="2:17" x14ac:dyDescent="0.25">
      <c r="B323" s="6"/>
      <c r="C323" s="18"/>
      <c r="D323" s="18"/>
      <c r="E323" s="19"/>
      <c r="H323" s="16">
        <v>7</v>
      </c>
      <c r="I323" s="16" t="s">
        <v>154</v>
      </c>
      <c r="J323" s="16">
        <v>11</v>
      </c>
      <c r="K323" s="16"/>
      <c r="N323" s="17" t="s">
        <v>0</v>
      </c>
      <c r="O323" s="17" t="s">
        <v>1</v>
      </c>
      <c r="P323" s="17" t="s">
        <v>2</v>
      </c>
    </row>
    <row r="324" spans="2:17" x14ac:dyDescent="0.25">
      <c r="B324" s="3" t="s">
        <v>70</v>
      </c>
      <c r="C324" s="19"/>
      <c r="D324" s="19"/>
      <c r="E324" s="19"/>
      <c r="H324" s="16">
        <v>8</v>
      </c>
      <c r="I324" s="16" t="s">
        <v>149</v>
      </c>
      <c r="J324" s="16">
        <v>10</v>
      </c>
      <c r="K324" s="16"/>
      <c r="N324" s="16">
        <v>0</v>
      </c>
      <c r="O324" s="16" t="s">
        <v>119</v>
      </c>
      <c r="P324" s="16">
        <v>204</v>
      </c>
    </row>
    <row r="325" spans="2:17" x14ac:dyDescent="0.25">
      <c r="B325" s="17" t="s">
        <v>0</v>
      </c>
      <c r="C325" s="17" t="s">
        <v>1</v>
      </c>
      <c r="D325" s="17" t="s">
        <v>2</v>
      </c>
      <c r="E325" s="19"/>
      <c r="H325" s="16">
        <v>9</v>
      </c>
      <c r="I325" s="16" t="s">
        <v>130</v>
      </c>
      <c r="J325" s="16">
        <v>9</v>
      </c>
      <c r="K325" s="16"/>
      <c r="N325" s="16">
        <v>1</v>
      </c>
      <c r="O325" s="16" t="s">
        <v>151</v>
      </c>
      <c r="P325" s="16">
        <v>129</v>
      </c>
    </row>
    <row r="326" spans="2:17" x14ac:dyDescent="0.25">
      <c r="B326" s="5">
        <v>0</v>
      </c>
      <c r="C326" s="6" t="s">
        <v>65</v>
      </c>
      <c r="D326" s="6">
        <v>144</v>
      </c>
      <c r="E326" s="16"/>
      <c r="H326" s="16"/>
      <c r="I326" s="16"/>
      <c r="J326" s="16"/>
      <c r="K326" s="16"/>
      <c r="N326" s="16">
        <v>2</v>
      </c>
      <c r="O326" s="16" t="s">
        <v>139</v>
      </c>
      <c r="P326" s="16">
        <v>76</v>
      </c>
    </row>
    <row r="327" spans="2:17" x14ac:dyDescent="0.25">
      <c r="B327" s="5">
        <v>1</v>
      </c>
      <c r="C327" s="6" t="s">
        <v>35</v>
      </c>
      <c r="D327" s="6">
        <v>129</v>
      </c>
      <c r="E327" s="16"/>
      <c r="H327" s="3" t="s">
        <v>539</v>
      </c>
      <c r="I327" s="19"/>
      <c r="J327" s="19"/>
      <c r="K327" s="16"/>
      <c r="N327" s="16">
        <v>3</v>
      </c>
      <c r="O327" s="16" t="s">
        <v>113</v>
      </c>
      <c r="P327" s="16">
        <v>63</v>
      </c>
    </row>
    <row r="328" spans="2:17" x14ac:dyDescent="0.25">
      <c r="B328" s="5">
        <v>2</v>
      </c>
      <c r="C328" s="6" t="s">
        <v>52</v>
      </c>
      <c r="D328" s="6">
        <v>72</v>
      </c>
      <c r="E328" s="16"/>
      <c r="H328" s="17" t="s">
        <v>0</v>
      </c>
      <c r="I328" s="17" t="s">
        <v>1</v>
      </c>
      <c r="J328" s="17" t="s">
        <v>2</v>
      </c>
      <c r="K328" s="16"/>
      <c r="N328" s="16">
        <v>4</v>
      </c>
      <c r="O328" s="16" t="s">
        <v>134</v>
      </c>
      <c r="P328" s="16">
        <v>20</v>
      </c>
      <c r="Q328" s="112" t="s">
        <v>609</v>
      </c>
    </row>
    <row r="329" spans="2:17" x14ac:dyDescent="0.25">
      <c r="B329" s="5">
        <v>3</v>
      </c>
      <c r="C329" s="5" t="s">
        <v>41</v>
      </c>
      <c r="D329" s="5">
        <v>40</v>
      </c>
      <c r="E329" s="16"/>
      <c r="H329" s="16">
        <v>0</v>
      </c>
      <c r="I329" s="16" t="s">
        <v>119</v>
      </c>
      <c r="J329" s="16">
        <v>261</v>
      </c>
      <c r="K329" s="16"/>
      <c r="N329" s="16" t="s">
        <v>31</v>
      </c>
      <c r="O329" s="16" t="s">
        <v>154</v>
      </c>
      <c r="P329" s="16">
        <v>20</v>
      </c>
    </row>
    <row r="330" spans="2:17" x14ac:dyDescent="0.25">
      <c r="B330" s="5" t="s">
        <v>31</v>
      </c>
      <c r="C330" s="5" t="s">
        <v>37</v>
      </c>
      <c r="D330" s="5">
        <v>40</v>
      </c>
      <c r="E330" s="16"/>
      <c r="H330" s="16">
        <v>1</v>
      </c>
      <c r="I330" s="16" t="s">
        <v>113</v>
      </c>
      <c r="J330" s="16">
        <v>117</v>
      </c>
      <c r="K330" s="16"/>
      <c r="N330" s="16">
        <v>6</v>
      </c>
      <c r="O330" s="16" t="s">
        <v>155</v>
      </c>
      <c r="P330" s="16">
        <v>17</v>
      </c>
    </row>
    <row r="331" spans="2:17" x14ac:dyDescent="0.25">
      <c r="B331" s="5">
        <v>5</v>
      </c>
      <c r="C331" s="5" t="s">
        <v>47</v>
      </c>
      <c r="D331" s="5">
        <v>32</v>
      </c>
      <c r="E331" s="16"/>
      <c r="H331" s="16">
        <v>2</v>
      </c>
      <c r="I331" s="16" t="s">
        <v>134</v>
      </c>
      <c r="J331" s="16">
        <v>50</v>
      </c>
      <c r="K331" s="16"/>
      <c r="N331" s="16" t="s">
        <v>31</v>
      </c>
      <c r="O331" s="16" t="s">
        <v>129</v>
      </c>
      <c r="P331" s="16">
        <v>17</v>
      </c>
    </row>
    <row r="332" spans="2:17" x14ac:dyDescent="0.25">
      <c r="B332" s="5">
        <v>6</v>
      </c>
      <c r="C332" s="5" t="s">
        <v>59</v>
      </c>
      <c r="D332" s="5">
        <v>18</v>
      </c>
      <c r="E332" s="16"/>
      <c r="H332" s="16">
        <v>3</v>
      </c>
      <c r="I332" s="16" t="s">
        <v>151</v>
      </c>
      <c r="J332" s="16">
        <v>33</v>
      </c>
      <c r="K332" s="16"/>
      <c r="N332" s="16">
        <v>8</v>
      </c>
      <c r="O332" s="16" t="s">
        <v>41</v>
      </c>
      <c r="P332" s="16">
        <v>15</v>
      </c>
    </row>
    <row r="333" spans="2:17" x14ac:dyDescent="0.25">
      <c r="B333" s="5">
        <v>7</v>
      </c>
      <c r="C333" s="5" t="s">
        <v>32</v>
      </c>
      <c r="D333" s="5">
        <v>17</v>
      </c>
      <c r="E333" s="16"/>
      <c r="H333" s="16" t="s">
        <v>31</v>
      </c>
      <c r="I333" s="16" t="s">
        <v>139</v>
      </c>
      <c r="J333" s="16">
        <v>33</v>
      </c>
      <c r="K333" s="16"/>
      <c r="N333" s="16">
        <v>9</v>
      </c>
      <c r="O333" s="16" t="s">
        <v>148</v>
      </c>
      <c r="P333" s="16">
        <v>10</v>
      </c>
    </row>
    <row r="334" spans="2:17" x14ac:dyDescent="0.25">
      <c r="B334" s="5">
        <v>8</v>
      </c>
      <c r="C334" s="5" t="s">
        <v>54</v>
      </c>
      <c r="D334" s="5">
        <v>16</v>
      </c>
      <c r="E334" s="16"/>
      <c r="H334" s="16">
        <v>5</v>
      </c>
      <c r="I334" s="16" t="s">
        <v>41</v>
      </c>
      <c r="J334" s="16">
        <v>14</v>
      </c>
      <c r="K334" s="16"/>
    </row>
    <row r="335" spans="2:17" x14ac:dyDescent="0.25">
      <c r="B335" s="5" t="s">
        <v>31</v>
      </c>
      <c r="C335" s="5" t="s">
        <v>69</v>
      </c>
      <c r="D335" s="5">
        <v>16</v>
      </c>
      <c r="E335" s="16"/>
      <c r="H335" s="16">
        <v>6</v>
      </c>
      <c r="I335" s="16" t="s">
        <v>154</v>
      </c>
      <c r="J335" s="16">
        <v>12</v>
      </c>
      <c r="K335" s="16"/>
      <c r="N335" s="3" t="s">
        <v>610</v>
      </c>
      <c r="O335" s="19"/>
      <c r="P335" s="19"/>
    </row>
    <row r="336" spans="2:17" x14ac:dyDescent="0.25">
      <c r="B336" s="16"/>
      <c r="C336" s="16"/>
      <c r="D336" s="16"/>
      <c r="E336" s="16"/>
      <c r="H336" s="16" t="s">
        <v>31</v>
      </c>
      <c r="I336" s="16" t="s">
        <v>129</v>
      </c>
      <c r="J336" s="16">
        <v>12</v>
      </c>
      <c r="K336" s="16"/>
      <c r="N336" s="17" t="s">
        <v>0</v>
      </c>
      <c r="O336" s="17" t="s">
        <v>1</v>
      </c>
      <c r="P336" s="17" t="s">
        <v>2</v>
      </c>
    </row>
    <row r="337" spans="2:17" x14ac:dyDescent="0.25">
      <c r="B337" s="3" t="s">
        <v>71</v>
      </c>
      <c r="C337" s="19"/>
      <c r="D337" s="19"/>
      <c r="E337" s="16"/>
      <c r="H337" s="16">
        <v>8</v>
      </c>
      <c r="I337" s="16" t="s">
        <v>149</v>
      </c>
      <c r="J337" s="16">
        <v>9</v>
      </c>
      <c r="K337" s="16"/>
      <c r="N337" s="16">
        <v>0</v>
      </c>
      <c r="O337" s="16" t="s">
        <v>119</v>
      </c>
      <c r="P337" s="16">
        <v>196</v>
      </c>
      <c r="Q337" s="112" t="s">
        <v>611</v>
      </c>
    </row>
    <row r="338" spans="2:17" x14ac:dyDescent="0.25">
      <c r="B338" s="17" t="s">
        <v>0</v>
      </c>
      <c r="C338" s="17" t="s">
        <v>1</v>
      </c>
      <c r="D338" s="17" t="s">
        <v>2</v>
      </c>
      <c r="E338" s="16"/>
      <c r="H338" s="16" t="s">
        <v>31</v>
      </c>
      <c r="I338" s="16" t="s">
        <v>130</v>
      </c>
      <c r="J338" s="16">
        <v>9</v>
      </c>
      <c r="K338" s="16"/>
      <c r="N338" s="16">
        <v>1</v>
      </c>
      <c r="O338" s="16" t="s">
        <v>151</v>
      </c>
      <c r="P338" s="16">
        <v>139</v>
      </c>
      <c r="Q338" s="112" t="s">
        <v>612</v>
      </c>
    </row>
    <row r="339" spans="2:17" x14ac:dyDescent="0.25">
      <c r="B339" s="16">
        <v>0</v>
      </c>
      <c r="C339" s="16" t="s">
        <v>65</v>
      </c>
      <c r="D339" s="16">
        <v>136</v>
      </c>
      <c r="E339" s="16"/>
      <c r="H339" s="16"/>
      <c r="I339" s="16"/>
      <c r="J339" s="16"/>
      <c r="K339" s="16"/>
      <c r="N339" s="16">
        <v>2</v>
      </c>
      <c r="O339" s="16" t="s">
        <v>139</v>
      </c>
      <c r="P339" s="16">
        <v>73</v>
      </c>
    </row>
    <row r="340" spans="2:17" x14ac:dyDescent="0.25">
      <c r="B340" s="16">
        <v>1</v>
      </c>
      <c r="C340" s="16" t="s">
        <v>35</v>
      </c>
      <c r="D340" s="16">
        <v>129</v>
      </c>
      <c r="E340" s="16"/>
      <c r="H340" s="3" t="s">
        <v>540</v>
      </c>
      <c r="I340" s="19"/>
      <c r="J340" s="19"/>
      <c r="K340" s="16"/>
      <c r="N340" s="16">
        <v>3</v>
      </c>
      <c r="O340" s="16" t="s">
        <v>113</v>
      </c>
      <c r="P340" s="16">
        <v>63</v>
      </c>
    </row>
    <row r="341" spans="2:17" x14ac:dyDescent="0.25">
      <c r="B341" s="16">
        <v>2</v>
      </c>
      <c r="C341" s="16" t="s">
        <v>52</v>
      </c>
      <c r="D341" s="16">
        <v>72</v>
      </c>
      <c r="E341" s="16"/>
      <c r="H341" s="17" t="s">
        <v>0</v>
      </c>
      <c r="I341" s="17" t="s">
        <v>1</v>
      </c>
      <c r="J341" s="17" t="s">
        <v>2</v>
      </c>
      <c r="K341" s="16"/>
      <c r="N341" s="16">
        <v>4</v>
      </c>
      <c r="O341" s="16" t="s">
        <v>134</v>
      </c>
      <c r="P341" s="16">
        <v>20</v>
      </c>
    </row>
    <row r="342" spans="2:17" x14ac:dyDescent="0.25">
      <c r="B342" s="16">
        <v>3</v>
      </c>
      <c r="C342" s="16" t="s">
        <v>37</v>
      </c>
      <c r="D342" s="16">
        <v>40</v>
      </c>
      <c r="E342" s="16"/>
      <c r="H342" s="16">
        <v>0</v>
      </c>
      <c r="I342" s="16" t="s">
        <v>119</v>
      </c>
      <c r="J342" s="16">
        <v>260</v>
      </c>
      <c r="K342" s="16"/>
      <c r="N342" s="16">
        <v>5</v>
      </c>
      <c r="O342" s="16" t="s">
        <v>154</v>
      </c>
      <c r="P342" s="16">
        <v>19</v>
      </c>
    </row>
    <row r="343" spans="2:17" x14ac:dyDescent="0.25">
      <c r="B343" s="16">
        <v>4</v>
      </c>
      <c r="C343" s="16" t="s">
        <v>41</v>
      </c>
      <c r="D343" s="16">
        <v>39</v>
      </c>
      <c r="E343" s="16"/>
      <c r="H343" s="16">
        <v>1</v>
      </c>
      <c r="I343" s="16" t="s">
        <v>113</v>
      </c>
      <c r="J343" s="16">
        <v>117</v>
      </c>
      <c r="K343" s="16"/>
      <c r="N343" s="16">
        <v>6</v>
      </c>
      <c r="O343" s="16" t="s">
        <v>155</v>
      </c>
      <c r="P343" s="16">
        <v>17</v>
      </c>
    </row>
    <row r="344" spans="2:17" x14ac:dyDescent="0.25">
      <c r="B344" s="16">
        <v>5</v>
      </c>
      <c r="C344" s="16" t="s">
        <v>47</v>
      </c>
      <c r="D344" s="16">
        <v>38</v>
      </c>
      <c r="E344" s="16"/>
      <c r="H344" s="16">
        <v>2</v>
      </c>
      <c r="I344" s="16" t="s">
        <v>134</v>
      </c>
      <c r="J344" s="16">
        <v>48</v>
      </c>
      <c r="K344" s="16"/>
      <c r="N344" s="16" t="s">
        <v>31</v>
      </c>
      <c r="O344" s="16" t="s">
        <v>129</v>
      </c>
      <c r="P344" s="16">
        <v>17</v>
      </c>
    </row>
    <row r="345" spans="2:17" x14ac:dyDescent="0.25">
      <c r="B345" s="16">
        <v>6</v>
      </c>
      <c r="C345" s="16" t="s">
        <v>32</v>
      </c>
      <c r="D345" s="16">
        <v>18</v>
      </c>
      <c r="E345" s="16"/>
      <c r="H345" s="16">
        <v>3</v>
      </c>
      <c r="I345" s="16" t="s">
        <v>151</v>
      </c>
      <c r="J345" s="16">
        <v>34</v>
      </c>
      <c r="K345" s="16"/>
      <c r="N345" s="16">
        <v>8</v>
      </c>
      <c r="O345" s="16" t="s">
        <v>41</v>
      </c>
      <c r="P345" s="16">
        <v>15</v>
      </c>
      <c r="Q345" s="112" t="s">
        <v>613</v>
      </c>
    </row>
    <row r="346" spans="2:17" x14ac:dyDescent="0.25">
      <c r="B346" s="16">
        <v>7</v>
      </c>
      <c r="C346" s="16" t="s">
        <v>59</v>
      </c>
      <c r="D346" s="16">
        <v>17</v>
      </c>
      <c r="E346" s="16"/>
      <c r="H346" s="16">
        <v>4</v>
      </c>
      <c r="I346" s="16" t="s">
        <v>139</v>
      </c>
      <c r="J346" s="16">
        <v>33</v>
      </c>
      <c r="K346" s="16"/>
      <c r="N346" s="16">
        <v>9</v>
      </c>
      <c r="O346" s="16" t="s">
        <v>148</v>
      </c>
      <c r="P346" s="16">
        <v>10</v>
      </c>
      <c r="Q346" s="112" t="s">
        <v>614</v>
      </c>
    </row>
    <row r="347" spans="2:17" x14ac:dyDescent="0.25">
      <c r="B347" s="16">
        <v>8</v>
      </c>
      <c r="C347" s="16" t="s">
        <v>69</v>
      </c>
      <c r="D347" s="16">
        <v>16</v>
      </c>
      <c r="E347" s="16"/>
      <c r="H347" s="16">
        <v>5</v>
      </c>
      <c r="I347" s="16" t="s">
        <v>41</v>
      </c>
      <c r="J347" s="16">
        <v>14</v>
      </c>
      <c r="K347" s="16"/>
    </row>
    <row r="348" spans="2:17" x14ac:dyDescent="0.25">
      <c r="B348" s="16">
        <v>9</v>
      </c>
      <c r="C348" s="16" t="s">
        <v>54</v>
      </c>
      <c r="D348" s="16">
        <v>15</v>
      </c>
      <c r="E348" s="16"/>
      <c r="H348" s="16">
        <v>6</v>
      </c>
      <c r="I348" s="16" t="s">
        <v>154</v>
      </c>
      <c r="J348" s="16">
        <v>13</v>
      </c>
      <c r="K348" s="16"/>
      <c r="N348" s="3" t="s">
        <v>615</v>
      </c>
      <c r="O348" s="19"/>
      <c r="P348" s="19"/>
    </row>
    <row r="349" spans="2:17" x14ac:dyDescent="0.25">
      <c r="B349" s="16"/>
      <c r="C349" s="16"/>
      <c r="D349" s="16"/>
      <c r="E349" s="16"/>
      <c r="H349" s="16">
        <v>7</v>
      </c>
      <c r="I349" s="16" t="s">
        <v>129</v>
      </c>
      <c r="J349" s="16">
        <v>12</v>
      </c>
      <c r="K349" s="16"/>
      <c r="N349" s="17" t="s">
        <v>0</v>
      </c>
      <c r="O349" s="17" t="s">
        <v>1</v>
      </c>
      <c r="P349" s="17" t="s">
        <v>2</v>
      </c>
    </row>
    <row r="350" spans="2:17" x14ac:dyDescent="0.25">
      <c r="B350" s="3" t="s">
        <v>72</v>
      </c>
      <c r="C350" s="19"/>
      <c r="D350" s="19"/>
      <c r="E350" s="16"/>
      <c r="H350" s="16">
        <v>8</v>
      </c>
      <c r="I350" s="16" t="s">
        <v>155</v>
      </c>
      <c r="J350" s="16">
        <v>10</v>
      </c>
      <c r="K350" s="16"/>
      <c r="N350" s="16">
        <v>0</v>
      </c>
      <c r="O350" s="16" t="s">
        <v>119</v>
      </c>
      <c r="P350" s="16">
        <v>193</v>
      </c>
    </row>
    <row r="351" spans="2:17" x14ac:dyDescent="0.25">
      <c r="B351" s="17" t="s">
        <v>0</v>
      </c>
      <c r="C351" s="17" t="s">
        <v>1</v>
      </c>
      <c r="D351" s="17" t="s">
        <v>2</v>
      </c>
      <c r="E351" s="16"/>
      <c r="H351" s="16">
        <v>9</v>
      </c>
      <c r="I351" s="16" t="s">
        <v>149</v>
      </c>
      <c r="J351" s="16">
        <v>9</v>
      </c>
      <c r="K351" s="16"/>
      <c r="N351" s="16">
        <v>1</v>
      </c>
      <c r="O351" s="16" t="s">
        <v>151</v>
      </c>
      <c r="P351" s="16">
        <v>145</v>
      </c>
    </row>
    <row r="352" spans="2:17" x14ac:dyDescent="0.25">
      <c r="B352" s="16">
        <v>0</v>
      </c>
      <c r="C352" s="16" t="s">
        <v>65</v>
      </c>
      <c r="D352" s="16">
        <v>149</v>
      </c>
      <c r="E352" s="16"/>
      <c r="H352" s="16"/>
      <c r="I352" s="16"/>
      <c r="J352" s="16"/>
      <c r="K352" s="16"/>
      <c r="N352" s="16">
        <v>2</v>
      </c>
      <c r="O352" s="16" t="s">
        <v>139</v>
      </c>
      <c r="P352" s="16">
        <v>73</v>
      </c>
    </row>
    <row r="353" spans="2:16" x14ac:dyDescent="0.25">
      <c r="B353" s="16">
        <v>1</v>
      </c>
      <c r="C353" s="16" t="s">
        <v>35</v>
      </c>
      <c r="D353" s="16">
        <v>126</v>
      </c>
      <c r="E353" s="16"/>
      <c r="H353" s="3" t="s">
        <v>541</v>
      </c>
      <c r="I353" s="19"/>
      <c r="J353" s="19"/>
      <c r="K353" s="16"/>
      <c r="N353" s="16">
        <v>3</v>
      </c>
      <c r="O353" s="16" t="s">
        <v>113</v>
      </c>
      <c r="P353" s="16">
        <v>61</v>
      </c>
    </row>
    <row r="354" spans="2:16" x14ac:dyDescent="0.25">
      <c r="B354" s="16">
        <v>2</v>
      </c>
      <c r="C354" s="16" t="s">
        <v>52</v>
      </c>
      <c r="D354" s="16">
        <v>70</v>
      </c>
      <c r="E354" s="16"/>
      <c r="H354" s="17" t="s">
        <v>0</v>
      </c>
      <c r="I354" s="17" t="s">
        <v>1</v>
      </c>
      <c r="J354" s="17" t="s">
        <v>2</v>
      </c>
      <c r="K354" s="16"/>
      <c r="N354" s="16">
        <v>4</v>
      </c>
      <c r="O354" s="16" t="s">
        <v>134</v>
      </c>
      <c r="P354" s="16">
        <v>20</v>
      </c>
    </row>
    <row r="355" spans="2:16" x14ac:dyDescent="0.25">
      <c r="B355" s="16">
        <v>3</v>
      </c>
      <c r="C355" s="16" t="s">
        <v>37</v>
      </c>
      <c r="D355" s="16">
        <v>39</v>
      </c>
      <c r="E355" s="16"/>
      <c r="H355" s="16">
        <v>0</v>
      </c>
      <c r="I355" s="16" t="s">
        <v>119</v>
      </c>
      <c r="J355" s="16">
        <v>262</v>
      </c>
      <c r="K355" s="16"/>
      <c r="N355" s="16">
        <v>5</v>
      </c>
      <c r="O355" s="16" t="s">
        <v>154</v>
      </c>
      <c r="P355" s="16">
        <v>19</v>
      </c>
    </row>
    <row r="356" spans="2:16" x14ac:dyDescent="0.25">
      <c r="B356" s="16">
        <v>4</v>
      </c>
      <c r="C356" s="16" t="s">
        <v>41</v>
      </c>
      <c r="D356" s="16">
        <v>38</v>
      </c>
      <c r="E356" s="16"/>
      <c r="H356" s="16">
        <v>1</v>
      </c>
      <c r="I356" s="16" t="s">
        <v>113</v>
      </c>
      <c r="J356" s="16">
        <v>117</v>
      </c>
      <c r="K356" s="16"/>
      <c r="N356" s="16">
        <v>6</v>
      </c>
      <c r="O356" s="16" t="s">
        <v>155</v>
      </c>
      <c r="P356" s="16">
        <v>17</v>
      </c>
    </row>
    <row r="357" spans="2:16" x14ac:dyDescent="0.25">
      <c r="B357" s="16">
        <v>5</v>
      </c>
      <c r="C357" s="16" t="s">
        <v>47</v>
      </c>
      <c r="D357" s="16">
        <v>36</v>
      </c>
      <c r="E357" s="16"/>
      <c r="H357" s="16">
        <v>2</v>
      </c>
      <c r="I357" s="16" t="s">
        <v>134</v>
      </c>
      <c r="J357" s="16">
        <v>47</v>
      </c>
      <c r="K357" s="16"/>
      <c r="N357" s="16" t="s">
        <v>31</v>
      </c>
      <c r="O357" s="16" t="s">
        <v>129</v>
      </c>
      <c r="P357" s="16">
        <v>17</v>
      </c>
    </row>
    <row r="358" spans="2:16" x14ac:dyDescent="0.25">
      <c r="B358" s="16">
        <v>6</v>
      </c>
      <c r="C358" s="16" t="s">
        <v>32</v>
      </c>
      <c r="D358" s="16">
        <v>18</v>
      </c>
      <c r="E358" s="16"/>
      <c r="H358" s="16">
        <v>3</v>
      </c>
      <c r="I358" s="16" t="s">
        <v>151</v>
      </c>
      <c r="J358" s="16">
        <v>36</v>
      </c>
      <c r="K358" s="16"/>
      <c r="N358" s="16">
        <v>8</v>
      </c>
      <c r="O358" s="16" t="s">
        <v>41</v>
      </c>
      <c r="P358" s="16">
        <v>15</v>
      </c>
    </row>
    <row r="359" spans="2:16" x14ac:dyDescent="0.25">
      <c r="B359" s="16" t="s">
        <v>31</v>
      </c>
      <c r="C359" s="16" t="s">
        <v>69</v>
      </c>
      <c r="D359" s="16">
        <v>18</v>
      </c>
      <c r="E359" s="16"/>
      <c r="H359" s="16">
        <v>4</v>
      </c>
      <c r="I359" s="16" t="s">
        <v>139</v>
      </c>
      <c r="J359" s="16">
        <v>33</v>
      </c>
      <c r="K359" s="16"/>
      <c r="N359" s="16">
        <v>9</v>
      </c>
      <c r="O359" s="16" t="s">
        <v>148</v>
      </c>
      <c r="P359" s="16">
        <v>10</v>
      </c>
    </row>
    <row r="360" spans="2:16" x14ac:dyDescent="0.25">
      <c r="B360" s="16">
        <v>8</v>
      </c>
      <c r="C360" s="16" t="s">
        <v>59</v>
      </c>
      <c r="D360" s="16">
        <v>17</v>
      </c>
      <c r="E360" s="16"/>
      <c r="H360" s="16">
        <v>5</v>
      </c>
      <c r="I360" s="16" t="s">
        <v>41</v>
      </c>
      <c r="J360" s="16">
        <v>14</v>
      </c>
      <c r="K360" s="16"/>
    </row>
    <row r="361" spans="2:16" x14ac:dyDescent="0.25">
      <c r="B361" s="16">
        <v>9</v>
      </c>
      <c r="C361" s="16" t="s">
        <v>54</v>
      </c>
      <c r="D361" s="16">
        <v>15</v>
      </c>
      <c r="E361" s="16"/>
      <c r="H361" s="16">
        <v>6</v>
      </c>
      <c r="I361" s="16" t="s">
        <v>154</v>
      </c>
      <c r="J361" s="16">
        <v>13</v>
      </c>
      <c r="K361" s="16"/>
      <c r="N361" s="3" t="s">
        <v>616</v>
      </c>
      <c r="O361" s="19"/>
      <c r="P361" s="19"/>
    </row>
    <row r="362" spans="2:16" x14ac:dyDescent="0.25">
      <c r="B362" s="16"/>
      <c r="C362" s="16"/>
      <c r="D362" s="16"/>
      <c r="E362" s="16"/>
      <c r="H362" s="16">
        <v>7</v>
      </c>
      <c r="I362" s="16" t="s">
        <v>129</v>
      </c>
      <c r="J362" s="16">
        <v>12</v>
      </c>
      <c r="K362" s="16"/>
      <c r="N362" s="17" t="s">
        <v>0</v>
      </c>
      <c r="O362" s="17" t="s">
        <v>1</v>
      </c>
      <c r="P362" s="17" t="s">
        <v>2</v>
      </c>
    </row>
    <row r="363" spans="2:16" x14ac:dyDescent="0.25">
      <c r="B363" s="3" t="s">
        <v>73</v>
      </c>
      <c r="C363" s="19"/>
      <c r="D363" s="19"/>
      <c r="E363" s="16"/>
      <c r="H363" s="16">
        <v>8</v>
      </c>
      <c r="I363" s="16" t="s">
        <v>155</v>
      </c>
      <c r="J363" s="16">
        <v>10</v>
      </c>
      <c r="K363" s="16"/>
      <c r="N363" s="16">
        <v>0</v>
      </c>
      <c r="O363" s="16" t="s">
        <v>119</v>
      </c>
      <c r="P363" s="16">
        <v>181</v>
      </c>
    </row>
    <row r="364" spans="2:16" x14ac:dyDescent="0.25">
      <c r="B364" s="17" t="s">
        <v>0</v>
      </c>
      <c r="C364" s="17" t="s">
        <v>1</v>
      </c>
      <c r="D364" s="17" t="s">
        <v>2</v>
      </c>
      <c r="E364" s="16"/>
      <c r="H364" s="16">
        <v>9</v>
      </c>
      <c r="I364" s="16" t="s">
        <v>149</v>
      </c>
      <c r="J364" s="16">
        <v>9</v>
      </c>
      <c r="K364" s="16"/>
      <c r="N364" s="16">
        <v>1</v>
      </c>
      <c r="O364" s="16" t="s">
        <v>151</v>
      </c>
      <c r="P364" s="16">
        <v>160</v>
      </c>
    </row>
    <row r="365" spans="2:16" x14ac:dyDescent="0.25">
      <c r="B365" s="16">
        <v>0</v>
      </c>
      <c r="C365" s="16" t="s">
        <v>65</v>
      </c>
      <c r="D365" s="16">
        <v>159</v>
      </c>
      <c r="E365" s="16"/>
      <c r="H365" s="16"/>
      <c r="I365" s="16"/>
      <c r="J365" s="16"/>
      <c r="K365" s="16"/>
      <c r="N365" s="16">
        <v>2</v>
      </c>
      <c r="O365" s="16" t="s">
        <v>139</v>
      </c>
      <c r="P365" s="16">
        <v>73</v>
      </c>
    </row>
    <row r="366" spans="2:16" x14ac:dyDescent="0.25">
      <c r="B366" s="16">
        <v>1</v>
      </c>
      <c r="C366" s="16" t="s">
        <v>35</v>
      </c>
      <c r="D366" s="16">
        <v>116</v>
      </c>
      <c r="E366" s="16"/>
      <c r="H366" s="3" t="s">
        <v>542</v>
      </c>
      <c r="I366" s="19"/>
      <c r="J366" s="19"/>
      <c r="K366" s="16"/>
      <c r="N366" s="16">
        <v>3</v>
      </c>
      <c r="O366" s="16" t="s">
        <v>113</v>
      </c>
      <c r="P366" s="16">
        <v>60</v>
      </c>
    </row>
    <row r="367" spans="2:16" x14ac:dyDescent="0.25">
      <c r="B367" s="16">
        <v>2</v>
      </c>
      <c r="C367" s="16" t="s">
        <v>52</v>
      </c>
      <c r="D367" s="16">
        <v>74</v>
      </c>
      <c r="E367" s="16"/>
      <c r="H367" s="17" t="s">
        <v>0</v>
      </c>
      <c r="I367" s="17" t="s">
        <v>1</v>
      </c>
      <c r="J367" s="17" t="s">
        <v>2</v>
      </c>
      <c r="K367" s="16"/>
      <c r="N367" s="16">
        <v>4</v>
      </c>
      <c r="O367" s="16" t="s">
        <v>134</v>
      </c>
      <c r="P367" s="16">
        <v>20</v>
      </c>
    </row>
    <row r="368" spans="2:16" x14ac:dyDescent="0.25">
      <c r="B368" s="16">
        <v>3</v>
      </c>
      <c r="C368" s="16" t="s">
        <v>37</v>
      </c>
      <c r="D368" s="16">
        <v>39</v>
      </c>
      <c r="E368" s="16"/>
      <c r="H368" s="16">
        <v>0</v>
      </c>
      <c r="I368" s="16" t="s">
        <v>119</v>
      </c>
      <c r="J368" s="16">
        <v>260</v>
      </c>
      <c r="K368" s="16"/>
      <c r="N368" s="16">
        <v>5</v>
      </c>
      <c r="O368" s="16" t="s">
        <v>154</v>
      </c>
      <c r="P368" s="16">
        <v>19</v>
      </c>
    </row>
    <row r="369" spans="2:17" x14ac:dyDescent="0.25">
      <c r="B369" s="16">
        <v>4</v>
      </c>
      <c r="C369" s="16" t="s">
        <v>47</v>
      </c>
      <c r="D369" s="16">
        <v>38</v>
      </c>
      <c r="E369" s="16"/>
      <c r="H369" s="16">
        <v>1</v>
      </c>
      <c r="I369" s="16" t="s">
        <v>113</v>
      </c>
      <c r="J369" s="16">
        <v>117</v>
      </c>
      <c r="K369" s="16"/>
      <c r="N369" s="16">
        <v>6</v>
      </c>
      <c r="O369" s="16" t="s">
        <v>155</v>
      </c>
      <c r="P369" s="16">
        <v>17</v>
      </c>
    </row>
    <row r="370" spans="2:17" x14ac:dyDescent="0.25">
      <c r="B370" s="16">
        <v>5</v>
      </c>
      <c r="C370" s="16" t="s">
        <v>41</v>
      </c>
      <c r="D370" s="16">
        <v>37</v>
      </c>
      <c r="E370" s="16"/>
      <c r="H370" s="16">
        <v>2</v>
      </c>
      <c r="I370" s="16" t="s">
        <v>134</v>
      </c>
      <c r="J370" s="16">
        <v>47</v>
      </c>
      <c r="K370" s="16"/>
      <c r="N370" s="16" t="s">
        <v>31</v>
      </c>
      <c r="O370" s="16" t="s">
        <v>129</v>
      </c>
      <c r="P370" s="16">
        <v>17</v>
      </c>
    </row>
    <row r="371" spans="2:17" x14ac:dyDescent="0.25">
      <c r="B371" s="16">
        <v>6</v>
      </c>
      <c r="C371" s="16" t="s">
        <v>69</v>
      </c>
      <c r="D371" s="16">
        <v>19</v>
      </c>
      <c r="E371" s="16"/>
      <c r="H371" s="16">
        <v>3</v>
      </c>
      <c r="I371" s="16" t="s">
        <v>151</v>
      </c>
      <c r="J371" s="16">
        <v>40</v>
      </c>
      <c r="K371" s="16"/>
      <c r="N371" s="16">
        <v>8</v>
      </c>
      <c r="O371" s="16" t="s">
        <v>41</v>
      </c>
      <c r="P371" s="16">
        <v>15</v>
      </c>
    </row>
    <row r="372" spans="2:17" x14ac:dyDescent="0.25">
      <c r="B372" s="16">
        <v>7</v>
      </c>
      <c r="C372" s="16" t="s">
        <v>59</v>
      </c>
      <c r="D372" s="16">
        <v>18</v>
      </c>
      <c r="E372" s="16"/>
      <c r="H372" s="16">
        <v>4</v>
      </c>
      <c r="I372" s="16" t="s">
        <v>139</v>
      </c>
      <c r="J372" s="16">
        <v>33</v>
      </c>
      <c r="K372" s="16"/>
      <c r="N372" s="16">
        <v>9</v>
      </c>
      <c r="O372" s="16" t="s">
        <v>148</v>
      </c>
      <c r="P372" s="16">
        <v>10</v>
      </c>
    </row>
    <row r="373" spans="2:17" x14ac:dyDescent="0.25">
      <c r="B373" s="16" t="s">
        <v>31</v>
      </c>
      <c r="C373" s="16" t="s">
        <v>32</v>
      </c>
      <c r="D373" s="16">
        <v>18</v>
      </c>
      <c r="E373" s="16"/>
      <c r="H373" s="16">
        <v>5</v>
      </c>
      <c r="I373" s="16" t="s">
        <v>41</v>
      </c>
      <c r="J373" s="16">
        <v>14</v>
      </c>
      <c r="K373" s="16"/>
    </row>
    <row r="374" spans="2:17" x14ac:dyDescent="0.25">
      <c r="B374" s="16">
        <v>9</v>
      </c>
      <c r="C374" s="16" t="s">
        <v>54</v>
      </c>
      <c r="D374" s="16">
        <v>15</v>
      </c>
      <c r="E374" s="16"/>
      <c r="H374" s="16">
        <v>6</v>
      </c>
      <c r="I374" s="16" t="s">
        <v>154</v>
      </c>
      <c r="J374" s="16">
        <v>13</v>
      </c>
      <c r="K374" s="16"/>
      <c r="N374" s="3" t="s">
        <v>617</v>
      </c>
      <c r="O374" s="19"/>
      <c r="P374" s="19"/>
    </row>
    <row r="375" spans="2:17" x14ac:dyDescent="0.25">
      <c r="B375" s="16"/>
      <c r="C375" s="16"/>
      <c r="D375" s="16"/>
      <c r="E375" s="16"/>
      <c r="H375" s="16">
        <v>7</v>
      </c>
      <c r="I375" s="16" t="s">
        <v>155</v>
      </c>
      <c r="J375" s="16">
        <v>11</v>
      </c>
      <c r="K375" s="16"/>
      <c r="N375" s="17" t="s">
        <v>0</v>
      </c>
      <c r="O375" s="17" t="s">
        <v>1</v>
      </c>
      <c r="P375" s="17" t="s">
        <v>2</v>
      </c>
    </row>
    <row r="376" spans="2:17" x14ac:dyDescent="0.25">
      <c r="B376" s="9" t="s">
        <v>75</v>
      </c>
      <c r="C376" s="16"/>
      <c r="D376" s="16"/>
      <c r="E376" s="16"/>
      <c r="H376" s="16" t="s">
        <v>31</v>
      </c>
      <c r="I376" s="16" t="s">
        <v>129</v>
      </c>
      <c r="J376" s="16">
        <v>11</v>
      </c>
      <c r="K376" s="16"/>
      <c r="N376" s="16">
        <v>0</v>
      </c>
      <c r="O376" s="16" t="s">
        <v>151</v>
      </c>
      <c r="P376" s="16">
        <v>173</v>
      </c>
      <c r="Q376" s="112" t="s">
        <v>618</v>
      </c>
    </row>
    <row r="377" spans="2:17" x14ac:dyDescent="0.25">
      <c r="B377" s="9" t="s">
        <v>76</v>
      </c>
      <c r="C377" s="16"/>
      <c r="D377" s="16"/>
      <c r="E377" s="16"/>
      <c r="H377" s="16">
        <v>9</v>
      </c>
      <c r="I377" s="16" t="s">
        <v>149</v>
      </c>
      <c r="J377" s="16">
        <v>9</v>
      </c>
      <c r="K377" s="16"/>
      <c r="N377" s="16">
        <v>1</v>
      </c>
      <c r="O377" s="16" t="s">
        <v>119</v>
      </c>
      <c r="P377" s="16">
        <v>170</v>
      </c>
    </row>
    <row r="378" spans="2:17" x14ac:dyDescent="0.25">
      <c r="B378" s="9" t="s">
        <v>78</v>
      </c>
      <c r="C378" s="16"/>
      <c r="D378" s="16"/>
      <c r="E378" s="16"/>
      <c r="H378" s="16"/>
      <c r="I378" s="16"/>
      <c r="J378" s="16"/>
      <c r="K378" s="16"/>
      <c r="N378" s="16">
        <v>2</v>
      </c>
      <c r="O378" s="16" t="s">
        <v>139</v>
      </c>
      <c r="P378" s="16">
        <v>73</v>
      </c>
    </row>
    <row r="379" spans="2:17" x14ac:dyDescent="0.25">
      <c r="B379" s="16"/>
      <c r="C379" s="16"/>
      <c r="D379" s="16"/>
      <c r="E379" s="16"/>
      <c r="H379" s="3" t="s">
        <v>543</v>
      </c>
      <c r="I379" s="19"/>
      <c r="J379" s="19"/>
      <c r="K379" s="16"/>
      <c r="N379" s="16">
        <v>3</v>
      </c>
      <c r="O379" s="16" t="s">
        <v>113</v>
      </c>
      <c r="P379" s="16">
        <v>60</v>
      </c>
    </row>
    <row r="380" spans="2:17" x14ac:dyDescent="0.25">
      <c r="B380" s="3" t="s">
        <v>74</v>
      </c>
      <c r="C380" s="19"/>
      <c r="D380" s="19"/>
      <c r="E380" s="16"/>
      <c r="H380" s="17" t="s">
        <v>0</v>
      </c>
      <c r="I380" s="17" t="s">
        <v>1</v>
      </c>
      <c r="J380" s="17" t="s">
        <v>2</v>
      </c>
      <c r="K380" s="16"/>
      <c r="N380" s="16">
        <v>4</v>
      </c>
      <c r="O380" s="16" t="s">
        <v>134</v>
      </c>
      <c r="P380" s="16">
        <v>19</v>
      </c>
    </row>
    <row r="381" spans="2:17" x14ac:dyDescent="0.25">
      <c r="B381" s="17" t="s">
        <v>0</v>
      </c>
      <c r="C381" s="17" t="s">
        <v>1</v>
      </c>
      <c r="D381" s="17" t="s">
        <v>2</v>
      </c>
      <c r="E381" s="16"/>
      <c r="H381" s="16">
        <v>0</v>
      </c>
      <c r="I381" s="16" t="s">
        <v>119</v>
      </c>
      <c r="J381" s="16">
        <v>259</v>
      </c>
      <c r="K381" s="16"/>
      <c r="N381" s="16" t="s">
        <v>31</v>
      </c>
      <c r="O381" s="16" t="s">
        <v>154</v>
      </c>
      <c r="P381" s="16">
        <v>19</v>
      </c>
    </row>
    <row r="382" spans="2:17" x14ac:dyDescent="0.25">
      <c r="B382" s="16">
        <v>0</v>
      </c>
      <c r="C382" s="16" t="s">
        <v>65</v>
      </c>
      <c r="D382" s="16">
        <v>154</v>
      </c>
      <c r="E382" s="16"/>
      <c r="H382" s="16">
        <v>1</v>
      </c>
      <c r="I382" s="16" t="s">
        <v>113</v>
      </c>
      <c r="J382" s="16">
        <v>117</v>
      </c>
      <c r="K382" s="16"/>
      <c r="N382" s="16">
        <v>6</v>
      </c>
      <c r="O382" s="16" t="s">
        <v>129</v>
      </c>
      <c r="P382" s="16">
        <v>17</v>
      </c>
    </row>
    <row r="383" spans="2:17" x14ac:dyDescent="0.25">
      <c r="B383" s="16">
        <v>1</v>
      </c>
      <c r="C383" s="16" t="s">
        <v>35</v>
      </c>
      <c r="D383" s="16">
        <v>117</v>
      </c>
      <c r="E383" s="16"/>
      <c r="H383" s="16">
        <v>2</v>
      </c>
      <c r="I383" s="16" t="s">
        <v>134</v>
      </c>
      <c r="J383" s="16">
        <v>47</v>
      </c>
      <c r="K383" s="16"/>
      <c r="N383" s="16">
        <v>7</v>
      </c>
      <c r="O383" s="16" t="s">
        <v>155</v>
      </c>
      <c r="P383" s="16">
        <v>16</v>
      </c>
    </row>
    <row r="384" spans="2:17" x14ac:dyDescent="0.25">
      <c r="B384" s="16">
        <v>2</v>
      </c>
      <c r="C384" s="16" t="s">
        <v>52</v>
      </c>
      <c r="D384" s="16">
        <v>75</v>
      </c>
      <c r="E384" s="16"/>
      <c r="H384" s="16">
        <v>3</v>
      </c>
      <c r="I384" s="16" t="s">
        <v>151</v>
      </c>
      <c r="J384" s="16">
        <v>41</v>
      </c>
      <c r="K384" s="16"/>
      <c r="N384" s="16">
        <v>8</v>
      </c>
      <c r="O384" s="16" t="s">
        <v>41</v>
      </c>
      <c r="P384" s="16">
        <v>15</v>
      </c>
    </row>
    <row r="385" spans="2:16" x14ac:dyDescent="0.25">
      <c r="B385" s="16">
        <v>3</v>
      </c>
      <c r="C385" s="16" t="s">
        <v>37</v>
      </c>
      <c r="D385" s="16">
        <v>38</v>
      </c>
      <c r="E385" s="16"/>
      <c r="H385" s="16">
        <v>4</v>
      </c>
      <c r="I385" s="16" t="s">
        <v>139</v>
      </c>
      <c r="J385" s="16">
        <v>33</v>
      </c>
      <c r="K385" s="16"/>
      <c r="N385" s="16">
        <v>9</v>
      </c>
      <c r="O385" s="16" t="s">
        <v>148</v>
      </c>
      <c r="P385" s="16">
        <v>10</v>
      </c>
    </row>
    <row r="386" spans="2:16" x14ac:dyDescent="0.25">
      <c r="B386" s="16">
        <v>4</v>
      </c>
      <c r="C386" s="16" t="s">
        <v>47</v>
      </c>
      <c r="D386" s="16">
        <v>37</v>
      </c>
      <c r="E386" s="16"/>
      <c r="H386" s="16">
        <v>5</v>
      </c>
      <c r="I386" s="16" t="s">
        <v>41</v>
      </c>
      <c r="J386" s="16">
        <v>15</v>
      </c>
      <c r="K386" s="16"/>
    </row>
    <row r="387" spans="2:16" x14ac:dyDescent="0.25">
      <c r="B387" s="16">
        <v>5</v>
      </c>
      <c r="C387" s="16" t="s">
        <v>41</v>
      </c>
      <c r="D387" s="16">
        <v>35</v>
      </c>
      <c r="E387" s="16"/>
      <c r="H387" s="16">
        <v>6</v>
      </c>
      <c r="I387" s="16" t="s">
        <v>154</v>
      </c>
      <c r="J387" s="16">
        <v>13</v>
      </c>
      <c r="K387" s="16"/>
      <c r="N387" s="3" t="s">
        <v>619</v>
      </c>
      <c r="O387" s="19"/>
      <c r="P387" s="19"/>
    </row>
    <row r="388" spans="2:16" x14ac:dyDescent="0.25">
      <c r="B388" s="16">
        <v>6</v>
      </c>
      <c r="C388" s="16" t="s">
        <v>69</v>
      </c>
      <c r="D388" s="16">
        <v>23</v>
      </c>
      <c r="E388" s="16"/>
      <c r="H388" s="16">
        <v>7</v>
      </c>
      <c r="I388" s="16" t="s">
        <v>155</v>
      </c>
      <c r="J388" s="16">
        <v>11</v>
      </c>
      <c r="K388" s="16"/>
      <c r="N388" s="17" t="s">
        <v>0</v>
      </c>
      <c r="O388" s="17" t="s">
        <v>1</v>
      </c>
      <c r="P388" s="17" t="s">
        <v>2</v>
      </c>
    </row>
    <row r="389" spans="2:16" x14ac:dyDescent="0.25">
      <c r="B389" s="16">
        <v>7</v>
      </c>
      <c r="C389" s="16" t="s">
        <v>32</v>
      </c>
      <c r="D389" s="16">
        <v>19</v>
      </c>
      <c r="E389" s="16"/>
      <c r="H389" s="16" t="s">
        <v>31</v>
      </c>
      <c r="I389" s="16" t="s">
        <v>129</v>
      </c>
      <c r="J389" s="16">
        <v>11</v>
      </c>
      <c r="K389" s="16"/>
      <c r="N389" s="16">
        <v>0</v>
      </c>
      <c r="O389" s="16" t="s">
        <v>151</v>
      </c>
      <c r="P389" s="16">
        <v>174</v>
      </c>
    </row>
    <row r="390" spans="2:16" x14ac:dyDescent="0.25">
      <c r="B390" s="16">
        <v>8</v>
      </c>
      <c r="C390" s="16" t="s">
        <v>59</v>
      </c>
      <c r="D390" s="16">
        <v>18</v>
      </c>
      <c r="E390" s="16"/>
      <c r="H390" s="16">
        <v>9</v>
      </c>
      <c r="I390" s="16" t="s">
        <v>59</v>
      </c>
      <c r="J390" s="16">
        <v>8</v>
      </c>
      <c r="K390" s="16"/>
      <c r="N390" s="16">
        <v>1</v>
      </c>
      <c r="O390" s="16" t="s">
        <v>119</v>
      </c>
      <c r="P390" s="16">
        <v>167</v>
      </c>
    </row>
    <row r="391" spans="2:16" x14ac:dyDescent="0.25">
      <c r="B391" s="16">
        <v>9</v>
      </c>
      <c r="C391" s="16" t="s">
        <v>54</v>
      </c>
      <c r="D391" s="16">
        <v>14</v>
      </c>
      <c r="E391" s="16"/>
      <c r="H391" s="16" t="s">
        <v>31</v>
      </c>
      <c r="I391" s="16" t="s">
        <v>49</v>
      </c>
      <c r="J391" s="16">
        <v>8</v>
      </c>
      <c r="K391" s="16"/>
      <c r="N391" s="16">
        <v>2</v>
      </c>
      <c r="O391" s="16" t="s">
        <v>139</v>
      </c>
      <c r="P391" s="16">
        <v>73</v>
      </c>
    </row>
    <row r="392" spans="2:16" x14ac:dyDescent="0.25">
      <c r="B392" s="16"/>
      <c r="C392" s="16"/>
      <c r="D392" s="16"/>
      <c r="E392" s="16"/>
      <c r="H392" s="16" t="s">
        <v>31</v>
      </c>
      <c r="I392" s="16" t="s">
        <v>149</v>
      </c>
      <c r="J392" s="16">
        <v>8</v>
      </c>
      <c r="K392" s="16"/>
      <c r="N392" s="16">
        <v>3</v>
      </c>
      <c r="O392" s="16" t="s">
        <v>113</v>
      </c>
      <c r="P392" s="16">
        <v>60</v>
      </c>
    </row>
    <row r="393" spans="2:16" x14ac:dyDescent="0.25">
      <c r="B393" s="3" t="s">
        <v>77</v>
      </c>
      <c r="C393" s="19"/>
      <c r="D393" s="19"/>
      <c r="E393" s="16"/>
      <c r="H393" s="16" t="s">
        <v>31</v>
      </c>
      <c r="I393" s="16" t="s">
        <v>130</v>
      </c>
      <c r="J393" s="16">
        <v>8</v>
      </c>
      <c r="K393" s="16"/>
      <c r="N393" s="16">
        <v>4</v>
      </c>
      <c r="O393" s="16" t="s">
        <v>154</v>
      </c>
      <c r="P393" s="16">
        <v>19</v>
      </c>
    </row>
    <row r="394" spans="2:16" x14ac:dyDescent="0.25">
      <c r="B394" s="17" t="s">
        <v>0</v>
      </c>
      <c r="C394" s="17" t="s">
        <v>1</v>
      </c>
      <c r="D394" s="17" t="s">
        <v>2</v>
      </c>
      <c r="E394" s="16"/>
      <c r="H394" s="16"/>
      <c r="I394" s="16"/>
      <c r="J394" s="16"/>
      <c r="K394" s="16"/>
      <c r="N394" s="16">
        <v>5</v>
      </c>
      <c r="O394" s="16" t="s">
        <v>134</v>
      </c>
      <c r="P394" s="16">
        <v>18</v>
      </c>
    </row>
    <row r="395" spans="2:16" x14ac:dyDescent="0.25">
      <c r="B395" s="16">
        <v>0</v>
      </c>
      <c r="C395" s="16" t="s">
        <v>65</v>
      </c>
      <c r="D395" s="16">
        <v>152</v>
      </c>
      <c r="E395" s="16"/>
      <c r="H395" s="3" t="s">
        <v>544</v>
      </c>
      <c r="I395" s="19"/>
      <c r="J395" s="19"/>
      <c r="K395" s="16"/>
      <c r="N395" s="16">
        <v>6</v>
      </c>
      <c r="O395" s="16" t="s">
        <v>129</v>
      </c>
      <c r="P395" s="16">
        <v>17</v>
      </c>
    </row>
    <row r="396" spans="2:16" x14ac:dyDescent="0.25">
      <c r="B396" s="16">
        <v>1</v>
      </c>
      <c r="C396" s="16" t="s">
        <v>35</v>
      </c>
      <c r="D396" s="16">
        <v>115</v>
      </c>
      <c r="E396" s="16"/>
      <c r="H396" s="17" t="s">
        <v>0</v>
      </c>
      <c r="I396" s="17" t="s">
        <v>1</v>
      </c>
      <c r="J396" s="17" t="s">
        <v>2</v>
      </c>
      <c r="K396" s="16"/>
      <c r="N396" s="16">
        <v>7</v>
      </c>
      <c r="O396" s="16" t="s">
        <v>155</v>
      </c>
      <c r="P396" s="16">
        <v>16</v>
      </c>
    </row>
    <row r="397" spans="2:16" x14ac:dyDescent="0.25">
      <c r="B397" s="16">
        <v>2</v>
      </c>
      <c r="C397" s="16" t="s">
        <v>52</v>
      </c>
      <c r="D397" s="16">
        <v>75</v>
      </c>
      <c r="E397" s="16"/>
      <c r="H397" s="16">
        <v>0</v>
      </c>
      <c r="I397" s="16" t="s">
        <v>119</v>
      </c>
      <c r="J397" s="16">
        <v>259</v>
      </c>
      <c r="K397" s="16"/>
      <c r="N397" s="16">
        <v>8</v>
      </c>
      <c r="O397" s="16" t="s">
        <v>41</v>
      </c>
      <c r="P397" s="16">
        <v>15</v>
      </c>
    </row>
    <row r="398" spans="2:16" x14ac:dyDescent="0.25">
      <c r="B398" s="16">
        <v>3</v>
      </c>
      <c r="C398" s="16" t="s">
        <v>37</v>
      </c>
      <c r="D398" s="16">
        <v>38</v>
      </c>
      <c r="E398" s="16"/>
      <c r="H398" s="16">
        <v>1</v>
      </c>
      <c r="I398" s="16" t="s">
        <v>113</v>
      </c>
      <c r="J398" s="16">
        <v>116</v>
      </c>
      <c r="K398" s="16"/>
      <c r="N398" s="16">
        <v>9</v>
      </c>
      <c r="O398" s="16" t="s">
        <v>148</v>
      </c>
      <c r="P398" s="16">
        <v>10</v>
      </c>
    </row>
    <row r="399" spans="2:16" x14ac:dyDescent="0.25">
      <c r="B399" s="16">
        <v>4</v>
      </c>
      <c r="C399" s="16" t="s">
        <v>47</v>
      </c>
      <c r="D399" s="16">
        <v>37</v>
      </c>
      <c r="E399" s="16"/>
      <c r="H399" s="16">
        <v>2</v>
      </c>
      <c r="I399" s="16" t="s">
        <v>134</v>
      </c>
      <c r="J399" s="16">
        <v>47</v>
      </c>
      <c r="K399" s="16"/>
    </row>
    <row r="400" spans="2:16" x14ac:dyDescent="0.25">
      <c r="B400" s="16">
        <v>5</v>
      </c>
      <c r="C400" s="16" t="s">
        <v>41</v>
      </c>
      <c r="D400" s="16">
        <v>33</v>
      </c>
      <c r="E400" s="16"/>
      <c r="H400" s="16">
        <v>3</v>
      </c>
      <c r="I400" s="16" t="s">
        <v>151</v>
      </c>
      <c r="J400" s="16">
        <v>43</v>
      </c>
      <c r="K400" s="16"/>
      <c r="N400" s="3" t="s">
        <v>620</v>
      </c>
      <c r="O400" s="19"/>
      <c r="P400" s="19"/>
    </row>
    <row r="401" spans="2:16" x14ac:dyDescent="0.25">
      <c r="B401" s="16">
        <v>6</v>
      </c>
      <c r="C401" s="16" t="s">
        <v>69</v>
      </c>
      <c r="D401" s="16">
        <v>28</v>
      </c>
      <c r="E401" s="16"/>
      <c r="H401" s="16">
        <v>4</v>
      </c>
      <c r="I401" s="16" t="s">
        <v>139</v>
      </c>
      <c r="J401" s="16">
        <v>32</v>
      </c>
      <c r="K401" s="16"/>
      <c r="N401" s="17" t="s">
        <v>0</v>
      </c>
      <c r="O401" s="17" t="s">
        <v>1</v>
      </c>
      <c r="P401" s="17" t="s">
        <v>2</v>
      </c>
    </row>
    <row r="402" spans="2:16" x14ac:dyDescent="0.25">
      <c r="B402" s="16">
        <v>7</v>
      </c>
      <c r="C402" s="16" t="s">
        <v>32</v>
      </c>
      <c r="D402" s="16">
        <v>20</v>
      </c>
      <c r="E402" s="16"/>
      <c r="H402" s="16">
        <v>5</v>
      </c>
      <c r="I402" s="16" t="s">
        <v>41</v>
      </c>
      <c r="J402" s="16">
        <v>16</v>
      </c>
      <c r="K402" s="16"/>
      <c r="N402" s="16">
        <v>0</v>
      </c>
      <c r="O402" s="16" t="s">
        <v>151</v>
      </c>
      <c r="P402" s="16">
        <v>173</v>
      </c>
    </row>
    <row r="403" spans="2:16" x14ac:dyDescent="0.25">
      <c r="B403" s="16">
        <v>8</v>
      </c>
      <c r="C403" s="16" t="s">
        <v>59</v>
      </c>
      <c r="D403" s="16">
        <v>18</v>
      </c>
      <c r="E403" s="16"/>
      <c r="H403" s="16">
        <v>6</v>
      </c>
      <c r="I403" s="16" t="s">
        <v>154</v>
      </c>
      <c r="J403" s="16">
        <v>13</v>
      </c>
      <c r="K403" s="16"/>
      <c r="N403" s="16">
        <v>1</v>
      </c>
      <c r="O403" s="16" t="s">
        <v>119</v>
      </c>
      <c r="P403" s="16">
        <v>166</v>
      </c>
    </row>
    <row r="404" spans="2:16" x14ac:dyDescent="0.25">
      <c r="B404" s="16">
        <v>9</v>
      </c>
      <c r="C404" s="16" t="s">
        <v>54</v>
      </c>
      <c r="D404" s="16">
        <v>14</v>
      </c>
      <c r="E404" s="16"/>
      <c r="H404" s="16">
        <v>7</v>
      </c>
      <c r="I404" s="16" t="s">
        <v>155</v>
      </c>
      <c r="J404" s="16">
        <v>11</v>
      </c>
      <c r="K404" s="16"/>
      <c r="N404" s="16">
        <v>2</v>
      </c>
      <c r="O404" s="16" t="s">
        <v>139</v>
      </c>
      <c r="P404" s="16">
        <v>73</v>
      </c>
    </row>
    <row r="405" spans="2:16" x14ac:dyDescent="0.25">
      <c r="B405" s="16"/>
      <c r="C405" s="16"/>
      <c r="D405" s="16"/>
      <c r="E405" s="16"/>
      <c r="H405" s="16" t="s">
        <v>31</v>
      </c>
      <c r="I405" s="16" t="s">
        <v>129</v>
      </c>
      <c r="J405" s="16">
        <v>11</v>
      </c>
      <c r="K405" s="16"/>
      <c r="N405" s="16">
        <v>3</v>
      </c>
      <c r="O405" s="16" t="s">
        <v>113</v>
      </c>
      <c r="P405" s="16">
        <v>60</v>
      </c>
    </row>
    <row r="406" spans="2:16" x14ac:dyDescent="0.25">
      <c r="B406" s="3" t="s">
        <v>79</v>
      </c>
      <c r="C406" s="19"/>
      <c r="D406" s="19"/>
      <c r="E406" s="16"/>
      <c r="H406" s="16">
        <v>9</v>
      </c>
      <c r="I406" s="16" t="s">
        <v>59</v>
      </c>
      <c r="J406" s="16">
        <v>8</v>
      </c>
      <c r="K406" s="16"/>
      <c r="N406" s="16">
        <v>4</v>
      </c>
      <c r="O406" s="16" t="s">
        <v>154</v>
      </c>
      <c r="P406" s="16">
        <v>19</v>
      </c>
    </row>
    <row r="407" spans="2:16" x14ac:dyDescent="0.25">
      <c r="B407" s="17" t="s">
        <v>0</v>
      </c>
      <c r="C407" s="17" t="s">
        <v>1</v>
      </c>
      <c r="D407" s="17" t="s">
        <v>2</v>
      </c>
      <c r="E407" s="16"/>
      <c r="H407" s="16" t="s">
        <v>31</v>
      </c>
      <c r="I407" s="16" t="s">
        <v>49</v>
      </c>
      <c r="J407" s="16">
        <v>8</v>
      </c>
      <c r="K407" s="16"/>
      <c r="N407" s="16">
        <v>5</v>
      </c>
      <c r="O407" s="16" t="s">
        <v>134</v>
      </c>
      <c r="P407" s="16">
        <v>18</v>
      </c>
    </row>
    <row r="408" spans="2:16" x14ac:dyDescent="0.25">
      <c r="B408" s="16">
        <v>0</v>
      </c>
      <c r="C408" s="16" t="s">
        <v>65</v>
      </c>
      <c r="D408" s="16">
        <v>148</v>
      </c>
      <c r="E408" s="16"/>
      <c r="H408" s="16" t="s">
        <v>31</v>
      </c>
      <c r="I408" s="16" t="s">
        <v>149</v>
      </c>
      <c r="J408" s="16">
        <v>8</v>
      </c>
      <c r="K408" s="16"/>
      <c r="N408" s="16">
        <v>6</v>
      </c>
      <c r="O408" s="16" t="s">
        <v>129</v>
      </c>
      <c r="P408" s="16">
        <v>17</v>
      </c>
    </row>
    <row r="409" spans="2:16" x14ac:dyDescent="0.25">
      <c r="B409" s="16">
        <v>1</v>
      </c>
      <c r="C409" s="16" t="s">
        <v>35</v>
      </c>
      <c r="D409" s="16">
        <v>112</v>
      </c>
      <c r="E409" s="16"/>
      <c r="H409" s="16" t="s">
        <v>31</v>
      </c>
      <c r="I409" s="16" t="s">
        <v>130</v>
      </c>
      <c r="J409" s="16">
        <v>8</v>
      </c>
      <c r="K409" s="16"/>
      <c r="N409" s="16">
        <v>7</v>
      </c>
      <c r="O409" s="16" t="s">
        <v>155</v>
      </c>
      <c r="P409" s="16">
        <v>16</v>
      </c>
    </row>
    <row r="410" spans="2:16" x14ac:dyDescent="0.25">
      <c r="B410" s="16">
        <v>2</v>
      </c>
      <c r="C410" s="16" t="s">
        <v>52</v>
      </c>
      <c r="D410" s="16">
        <v>74</v>
      </c>
      <c r="E410" s="16"/>
      <c r="H410" s="16"/>
      <c r="I410" s="16"/>
      <c r="J410" s="16"/>
      <c r="K410" s="16"/>
      <c r="N410" s="16">
        <v>8</v>
      </c>
      <c r="O410" s="16" t="s">
        <v>41</v>
      </c>
      <c r="P410" s="16">
        <v>15</v>
      </c>
    </row>
    <row r="411" spans="2:16" x14ac:dyDescent="0.25">
      <c r="B411" s="16">
        <v>3</v>
      </c>
      <c r="C411" s="16" t="s">
        <v>47</v>
      </c>
      <c r="D411" s="16">
        <v>37</v>
      </c>
      <c r="E411" s="16"/>
      <c r="H411" s="3" t="s">
        <v>545</v>
      </c>
      <c r="I411" s="19"/>
      <c r="J411" s="19"/>
      <c r="K411" s="16"/>
      <c r="N411" s="16">
        <v>9</v>
      </c>
      <c r="O411" s="16" t="s">
        <v>148</v>
      </c>
      <c r="P411" s="16">
        <v>10</v>
      </c>
    </row>
    <row r="412" spans="2:16" x14ac:dyDescent="0.25">
      <c r="B412" s="16">
        <v>4</v>
      </c>
      <c r="C412" s="16" t="s">
        <v>37</v>
      </c>
      <c r="D412" s="16">
        <v>36</v>
      </c>
      <c r="E412" s="16"/>
      <c r="H412" s="17" t="s">
        <v>0</v>
      </c>
      <c r="I412" s="17" t="s">
        <v>1</v>
      </c>
      <c r="J412" s="17" t="s">
        <v>2</v>
      </c>
      <c r="K412" s="16"/>
    </row>
    <row r="413" spans="2:16" x14ac:dyDescent="0.25">
      <c r="B413" s="16">
        <v>5</v>
      </c>
      <c r="C413" s="16" t="s">
        <v>69</v>
      </c>
      <c r="D413" s="16">
        <v>33</v>
      </c>
      <c r="E413" s="16"/>
      <c r="H413" s="16">
        <v>0</v>
      </c>
      <c r="I413" s="16" t="s">
        <v>119</v>
      </c>
      <c r="J413" s="16">
        <v>252</v>
      </c>
      <c r="K413" s="16"/>
      <c r="N413" s="3" t="s">
        <v>621</v>
      </c>
      <c r="O413" s="19"/>
      <c r="P413" s="19"/>
    </row>
    <row r="414" spans="2:16" x14ac:dyDescent="0.25">
      <c r="B414" s="16">
        <v>6</v>
      </c>
      <c r="C414" s="16" t="s">
        <v>41</v>
      </c>
      <c r="D414" s="16">
        <v>32</v>
      </c>
      <c r="E414" s="16"/>
      <c r="H414" s="16">
        <v>1</v>
      </c>
      <c r="I414" s="16" t="s">
        <v>113</v>
      </c>
      <c r="J414" s="16">
        <v>115</v>
      </c>
      <c r="K414" s="16"/>
      <c r="N414" s="17" t="s">
        <v>0</v>
      </c>
      <c r="O414" s="17" t="s">
        <v>1</v>
      </c>
      <c r="P414" s="17" t="s">
        <v>2</v>
      </c>
    </row>
    <row r="415" spans="2:16" x14ac:dyDescent="0.25">
      <c r="B415" s="16">
        <v>7</v>
      </c>
      <c r="C415" s="16" t="s">
        <v>59</v>
      </c>
      <c r="D415" s="16">
        <v>18</v>
      </c>
      <c r="E415" s="16"/>
      <c r="H415" s="16">
        <v>2</v>
      </c>
      <c r="I415" s="16" t="s">
        <v>151</v>
      </c>
      <c r="J415" s="16">
        <v>49</v>
      </c>
      <c r="K415" s="16"/>
      <c r="N415" s="16">
        <v>0</v>
      </c>
      <c r="O415" s="16" t="s">
        <v>151</v>
      </c>
      <c r="P415" s="16">
        <v>174</v>
      </c>
    </row>
    <row r="416" spans="2:16" x14ac:dyDescent="0.25">
      <c r="B416" s="16">
        <v>8</v>
      </c>
      <c r="C416" s="16" t="s">
        <v>32</v>
      </c>
      <c r="D416" s="16">
        <v>17</v>
      </c>
      <c r="E416" s="16"/>
      <c r="H416" s="16">
        <v>3</v>
      </c>
      <c r="I416" s="16" t="s">
        <v>134</v>
      </c>
      <c r="J416" s="16">
        <v>45</v>
      </c>
      <c r="K416" s="16"/>
      <c r="N416" s="16">
        <v>1</v>
      </c>
      <c r="O416" s="16" t="s">
        <v>119</v>
      </c>
      <c r="P416" s="16">
        <v>164</v>
      </c>
    </row>
    <row r="417" spans="2:16" x14ac:dyDescent="0.25">
      <c r="B417" s="16">
        <v>9</v>
      </c>
      <c r="C417" s="16" t="s">
        <v>54</v>
      </c>
      <c r="D417" s="16">
        <v>14</v>
      </c>
      <c r="E417" s="16"/>
      <c r="H417" s="16">
        <v>4</v>
      </c>
      <c r="I417" s="16" t="s">
        <v>139</v>
      </c>
      <c r="J417" s="16">
        <v>31</v>
      </c>
      <c r="K417" s="16"/>
      <c r="N417" s="16">
        <v>2</v>
      </c>
      <c r="O417" s="16" t="s">
        <v>139</v>
      </c>
      <c r="P417" s="16">
        <v>73</v>
      </c>
    </row>
    <row r="418" spans="2:16" x14ac:dyDescent="0.25">
      <c r="B418" s="16" t="s">
        <v>31</v>
      </c>
      <c r="C418" s="16" t="s">
        <v>80</v>
      </c>
      <c r="D418" s="16">
        <v>14</v>
      </c>
      <c r="E418" s="16"/>
      <c r="H418" s="16">
        <v>5</v>
      </c>
      <c r="I418" s="16" t="s">
        <v>41</v>
      </c>
      <c r="J418" s="16">
        <v>15</v>
      </c>
      <c r="K418" s="16"/>
      <c r="N418" s="16">
        <v>3</v>
      </c>
      <c r="O418" s="16" t="s">
        <v>113</v>
      </c>
      <c r="P418" s="16">
        <v>60</v>
      </c>
    </row>
    <row r="419" spans="2:16" x14ac:dyDescent="0.25">
      <c r="B419" s="16"/>
      <c r="C419" s="16"/>
      <c r="D419" s="16"/>
      <c r="E419" s="16"/>
      <c r="H419" s="16">
        <v>6</v>
      </c>
      <c r="I419" s="16" t="s">
        <v>154</v>
      </c>
      <c r="J419" s="16">
        <v>13</v>
      </c>
      <c r="K419" s="16"/>
      <c r="N419" s="16">
        <v>4</v>
      </c>
      <c r="O419" s="16" t="s">
        <v>154</v>
      </c>
      <c r="P419" s="16">
        <v>19</v>
      </c>
    </row>
    <row r="420" spans="2:16" x14ac:dyDescent="0.25">
      <c r="B420" s="3" t="s">
        <v>90</v>
      </c>
      <c r="C420" s="19"/>
      <c r="D420" s="19"/>
      <c r="E420" s="16"/>
      <c r="H420" s="16">
        <v>7</v>
      </c>
      <c r="I420" s="16" t="s">
        <v>155</v>
      </c>
      <c r="J420" s="16">
        <v>12</v>
      </c>
      <c r="K420" s="16"/>
      <c r="N420" s="16">
        <v>5</v>
      </c>
      <c r="O420" s="16" t="s">
        <v>134</v>
      </c>
      <c r="P420" s="16">
        <v>18</v>
      </c>
    </row>
    <row r="421" spans="2:16" x14ac:dyDescent="0.25">
      <c r="B421" s="17" t="s">
        <v>0</v>
      </c>
      <c r="C421" s="17" t="s">
        <v>1</v>
      </c>
      <c r="D421" s="17" t="s">
        <v>2</v>
      </c>
      <c r="E421" s="16"/>
      <c r="H421" s="16">
        <v>8</v>
      </c>
      <c r="I421" s="16" t="s">
        <v>129</v>
      </c>
      <c r="J421" s="16">
        <v>11</v>
      </c>
      <c r="K421" s="16"/>
      <c r="N421" s="16">
        <v>6</v>
      </c>
      <c r="O421" s="16" t="s">
        <v>129</v>
      </c>
      <c r="P421" s="16">
        <v>17</v>
      </c>
    </row>
    <row r="422" spans="2:16" x14ac:dyDescent="0.25">
      <c r="B422" s="16">
        <v>0</v>
      </c>
      <c r="C422" s="16" t="s">
        <v>65</v>
      </c>
      <c r="D422" s="16">
        <v>138</v>
      </c>
      <c r="E422" s="16"/>
      <c r="H422" s="16">
        <v>9</v>
      </c>
      <c r="I422" s="16" t="s">
        <v>59</v>
      </c>
      <c r="J422" s="16">
        <v>8</v>
      </c>
      <c r="K422" s="16"/>
      <c r="N422" s="16">
        <v>7</v>
      </c>
      <c r="O422" s="16" t="s">
        <v>41</v>
      </c>
      <c r="P422" s="16">
        <v>15</v>
      </c>
    </row>
    <row r="423" spans="2:16" x14ac:dyDescent="0.25">
      <c r="B423" s="16">
        <v>1</v>
      </c>
      <c r="C423" s="16" t="s">
        <v>35</v>
      </c>
      <c r="D423" s="16">
        <v>108</v>
      </c>
      <c r="E423" s="16"/>
      <c r="H423" s="16" t="s">
        <v>31</v>
      </c>
      <c r="I423" s="16" t="s">
        <v>49</v>
      </c>
      <c r="J423" s="16">
        <v>8</v>
      </c>
      <c r="K423" s="16"/>
      <c r="N423" s="16" t="s">
        <v>31</v>
      </c>
      <c r="O423" s="16" t="s">
        <v>155</v>
      </c>
      <c r="P423" s="16">
        <v>15</v>
      </c>
    </row>
    <row r="424" spans="2:16" x14ac:dyDescent="0.25">
      <c r="B424" s="16">
        <v>2</v>
      </c>
      <c r="C424" s="16" t="s">
        <v>52</v>
      </c>
      <c r="D424" s="16">
        <v>79</v>
      </c>
      <c r="E424" s="16"/>
      <c r="H424" s="16" t="s">
        <v>31</v>
      </c>
      <c r="I424" s="16" t="s">
        <v>149</v>
      </c>
      <c r="J424" s="16">
        <v>8</v>
      </c>
      <c r="K424" s="16"/>
      <c r="N424" s="16">
        <v>9</v>
      </c>
      <c r="O424" s="16" t="s">
        <v>148</v>
      </c>
      <c r="P424" s="16">
        <v>10</v>
      </c>
    </row>
    <row r="425" spans="2:16" x14ac:dyDescent="0.25">
      <c r="B425" s="16">
        <v>3</v>
      </c>
      <c r="C425" s="16" t="s">
        <v>47</v>
      </c>
      <c r="D425" s="16">
        <v>37</v>
      </c>
      <c r="E425" s="16"/>
      <c r="H425" s="16" t="s">
        <v>31</v>
      </c>
      <c r="I425" s="16" t="s">
        <v>130</v>
      </c>
      <c r="J425" s="16">
        <v>8</v>
      </c>
      <c r="K425" s="16"/>
    </row>
    <row r="426" spans="2:16" x14ac:dyDescent="0.25">
      <c r="B426" s="16">
        <v>4</v>
      </c>
      <c r="C426" s="16" t="s">
        <v>69</v>
      </c>
      <c r="D426" s="16">
        <v>37</v>
      </c>
      <c r="E426" s="16"/>
      <c r="H426" s="16"/>
      <c r="I426" s="16"/>
      <c r="J426" s="16"/>
      <c r="K426" s="16"/>
      <c r="N426" s="3" t="s">
        <v>624</v>
      </c>
      <c r="O426" s="19"/>
      <c r="P426" s="19"/>
    </row>
    <row r="427" spans="2:16" x14ac:dyDescent="0.25">
      <c r="B427" s="16">
        <v>5</v>
      </c>
      <c r="C427" s="16" t="s">
        <v>37</v>
      </c>
      <c r="D427" s="16">
        <v>34</v>
      </c>
      <c r="E427" s="16"/>
      <c r="H427" s="3" t="s">
        <v>546</v>
      </c>
      <c r="I427" s="19"/>
      <c r="J427" s="19"/>
      <c r="K427" s="16"/>
      <c r="N427" s="17" t="s">
        <v>0</v>
      </c>
      <c r="O427" s="17" t="s">
        <v>1</v>
      </c>
      <c r="P427" s="17" t="s">
        <v>2</v>
      </c>
    </row>
    <row r="428" spans="2:16" x14ac:dyDescent="0.25">
      <c r="B428" s="16">
        <v>6</v>
      </c>
      <c r="C428" s="16" t="s">
        <v>41</v>
      </c>
      <c r="D428" s="16">
        <v>30</v>
      </c>
      <c r="E428" s="16"/>
      <c r="H428" s="17" t="s">
        <v>0</v>
      </c>
      <c r="I428" s="17" t="s">
        <v>1</v>
      </c>
      <c r="J428" s="17" t="s">
        <v>2</v>
      </c>
      <c r="K428" s="16"/>
      <c r="N428" s="16">
        <v>0</v>
      </c>
      <c r="O428" s="16" t="s">
        <v>151</v>
      </c>
      <c r="P428" s="16">
        <v>174</v>
      </c>
    </row>
    <row r="429" spans="2:16" x14ac:dyDescent="0.25">
      <c r="B429" s="16">
        <v>7</v>
      </c>
      <c r="C429" s="16" t="s">
        <v>80</v>
      </c>
      <c r="D429" s="16">
        <v>23</v>
      </c>
      <c r="E429" s="16"/>
      <c r="H429" s="16">
        <v>0</v>
      </c>
      <c r="I429" s="16" t="s">
        <v>119</v>
      </c>
      <c r="J429" s="16">
        <v>253</v>
      </c>
      <c r="K429" s="16"/>
      <c r="N429" s="16">
        <v>1</v>
      </c>
      <c r="O429" s="16" t="s">
        <v>119</v>
      </c>
      <c r="P429" s="16">
        <v>163</v>
      </c>
    </row>
    <row r="430" spans="2:16" x14ac:dyDescent="0.25">
      <c r="B430" s="16">
        <v>8</v>
      </c>
      <c r="C430" s="16" t="s">
        <v>59</v>
      </c>
      <c r="D430" s="16">
        <v>17</v>
      </c>
      <c r="E430" s="16"/>
      <c r="H430" s="16">
        <v>1</v>
      </c>
      <c r="I430" s="16" t="s">
        <v>113</v>
      </c>
      <c r="J430" s="16">
        <v>114</v>
      </c>
      <c r="K430" s="16"/>
      <c r="N430" s="16">
        <v>2</v>
      </c>
      <c r="O430" s="16" t="s">
        <v>139</v>
      </c>
      <c r="P430" s="16">
        <v>73</v>
      </c>
    </row>
    <row r="431" spans="2:16" x14ac:dyDescent="0.25">
      <c r="B431" s="16" t="s">
        <v>31</v>
      </c>
      <c r="C431" s="16" t="s">
        <v>32</v>
      </c>
      <c r="D431" s="16">
        <v>17</v>
      </c>
      <c r="E431" s="16"/>
      <c r="H431" s="16">
        <v>2</v>
      </c>
      <c r="I431" s="16" t="s">
        <v>151</v>
      </c>
      <c r="J431" s="16">
        <v>51</v>
      </c>
      <c r="K431" s="16"/>
      <c r="N431" s="16">
        <v>3</v>
      </c>
      <c r="O431" s="16" t="s">
        <v>113</v>
      </c>
      <c r="P431" s="16">
        <v>60</v>
      </c>
    </row>
    <row r="432" spans="2:16" x14ac:dyDescent="0.25">
      <c r="B432" s="16"/>
      <c r="C432" s="16"/>
      <c r="D432" s="16"/>
      <c r="E432" s="16"/>
      <c r="H432" s="16">
        <v>3</v>
      </c>
      <c r="I432" s="16" t="s">
        <v>134</v>
      </c>
      <c r="J432" s="16">
        <v>48</v>
      </c>
      <c r="K432" s="16"/>
      <c r="N432" s="16">
        <v>4</v>
      </c>
      <c r="O432" s="16" t="s">
        <v>154</v>
      </c>
      <c r="P432" s="16">
        <v>19</v>
      </c>
    </row>
    <row r="433" spans="2:16" x14ac:dyDescent="0.25">
      <c r="B433" s="3" t="s">
        <v>89</v>
      </c>
      <c r="C433" s="19"/>
      <c r="D433" s="19"/>
      <c r="E433" s="16"/>
      <c r="H433" s="16">
        <v>4</v>
      </c>
      <c r="I433" s="16" t="s">
        <v>139</v>
      </c>
      <c r="J433" s="16">
        <v>31</v>
      </c>
      <c r="K433" s="16"/>
      <c r="N433" s="16">
        <v>5</v>
      </c>
      <c r="O433" s="16" t="s">
        <v>134</v>
      </c>
      <c r="P433" s="16">
        <v>18</v>
      </c>
    </row>
    <row r="434" spans="2:16" x14ac:dyDescent="0.25">
      <c r="B434" s="17" t="s">
        <v>0</v>
      </c>
      <c r="C434" s="17" t="s">
        <v>1</v>
      </c>
      <c r="D434" s="17" t="s">
        <v>2</v>
      </c>
      <c r="E434" s="16"/>
      <c r="H434" s="16">
        <v>5</v>
      </c>
      <c r="I434" s="16" t="s">
        <v>41</v>
      </c>
      <c r="J434" s="16">
        <v>15</v>
      </c>
      <c r="K434" s="16"/>
      <c r="N434" s="16">
        <v>6</v>
      </c>
      <c r="O434" s="16" t="s">
        <v>129</v>
      </c>
      <c r="P434" s="16">
        <v>17</v>
      </c>
    </row>
    <row r="435" spans="2:16" x14ac:dyDescent="0.25">
      <c r="B435" s="16">
        <v>0</v>
      </c>
      <c r="C435" s="16" t="s">
        <v>65</v>
      </c>
      <c r="D435" s="16">
        <v>121</v>
      </c>
      <c r="E435" s="16"/>
      <c r="H435" s="16">
        <v>6</v>
      </c>
      <c r="I435" s="16" t="s">
        <v>154</v>
      </c>
      <c r="J435" s="16">
        <v>14</v>
      </c>
      <c r="K435" s="16"/>
      <c r="N435" s="16">
        <v>7</v>
      </c>
      <c r="O435" s="16" t="s">
        <v>41</v>
      </c>
      <c r="P435" s="16">
        <v>15</v>
      </c>
    </row>
    <row r="436" spans="2:16" x14ac:dyDescent="0.25">
      <c r="B436" s="16">
        <v>1</v>
      </c>
      <c r="C436" s="16" t="s">
        <v>35</v>
      </c>
      <c r="D436" s="16">
        <v>106</v>
      </c>
      <c r="E436" s="16"/>
      <c r="H436" s="16">
        <v>7</v>
      </c>
      <c r="I436" s="16" t="s">
        <v>155</v>
      </c>
      <c r="J436" s="16">
        <v>12</v>
      </c>
      <c r="K436" s="16"/>
      <c r="N436" s="16" t="s">
        <v>31</v>
      </c>
      <c r="O436" s="16" t="s">
        <v>155</v>
      </c>
      <c r="P436" s="16">
        <v>15</v>
      </c>
    </row>
    <row r="437" spans="2:16" x14ac:dyDescent="0.25">
      <c r="B437" s="16">
        <v>2</v>
      </c>
      <c r="C437" s="16" t="s">
        <v>52</v>
      </c>
      <c r="D437" s="16">
        <v>78</v>
      </c>
      <c r="E437" s="16"/>
      <c r="H437" s="16">
        <v>8</v>
      </c>
      <c r="I437" s="16" t="s">
        <v>129</v>
      </c>
      <c r="J437" s="16">
        <v>11</v>
      </c>
      <c r="K437" s="16"/>
      <c r="N437" s="16">
        <v>9</v>
      </c>
      <c r="O437" s="16" t="s">
        <v>148</v>
      </c>
      <c r="P437" s="16">
        <v>10</v>
      </c>
    </row>
    <row r="438" spans="2:16" x14ac:dyDescent="0.25">
      <c r="B438" s="16">
        <v>3</v>
      </c>
      <c r="C438" s="16" t="s">
        <v>80</v>
      </c>
      <c r="D438" s="16">
        <v>48</v>
      </c>
      <c r="E438" s="16"/>
      <c r="H438" s="16">
        <v>9</v>
      </c>
      <c r="I438" s="16" t="s">
        <v>59</v>
      </c>
      <c r="J438" s="16">
        <v>8</v>
      </c>
      <c r="K438" s="16"/>
    </row>
    <row r="439" spans="2:16" x14ac:dyDescent="0.25">
      <c r="B439" s="16">
        <v>4</v>
      </c>
      <c r="C439" s="16" t="s">
        <v>69</v>
      </c>
      <c r="D439" s="16">
        <v>36</v>
      </c>
      <c r="E439" s="16"/>
      <c r="H439" s="16" t="s">
        <v>31</v>
      </c>
      <c r="I439" s="16" t="s">
        <v>49</v>
      </c>
      <c r="J439" s="16">
        <v>8</v>
      </c>
      <c r="K439" s="16"/>
      <c r="N439" s="3" t="s">
        <v>625</v>
      </c>
      <c r="O439" s="19"/>
      <c r="P439" s="19"/>
    </row>
    <row r="440" spans="2:16" x14ac:dyDescent="0.25">
      <c r="B440" s="16">
        <v>5</v>
      </c>
      <c r="C440" s="16" t="s">
        <v>47</v>
      </c>
      <c r="D440" s="16">
        <v>35</v>
      </c>
      <c r="E440" s="16"/>
      <c r="H440" s="16" t="s">
        <v>31</v>
      </c>
      <c r="I440" s="16" t="s">
        <v>149</v>
      </c>
      <c r="J440" s="16">
        <v>8</v>
      </c>
      <c r="K440" s="16"/>
      <c r="N440" s="17" t="s">
        <v>0</v>
      </c>
      <c r="O440" s="17" t="s">
        <v>1</v>
      </c>
      <c r="P440" s="17" t="s">
        <v>2</v>
      </c>
    </row>
    <row r="441" spans="2:16" x14ac:dyDescent="0.25">
      <c r="B441" s="16">
        <v>6</v>
      </c>
      <c r="C441" s="16" t="s">
        <v>37</v>
      </c>
      <c r="D441" s="16">
        <v>32</v>
      </c>
      <c r="E441" s="16"/>
      <c r="H441" s="16" t="s">
        <v>31</v>
      </c>
      <c r="I441" s="16" t="s">
        <v>130</v>
      </c>
      <c r="J441" s="16">
        <v>8</v>
      </c>
      <c r="K441" s="16"/>
      <c r="N441" s="16">
        <v>0</v>
      </c>
      <c r="O441" s="16" t="s">
        <v>151</v>
      </c>
      <c r="P441" s="16">
        <v>174</v>
      </c>
    </row>
    <row r="442" spans="2:16" x14ac:dyDescent="0.25">
      <c r="B442" s="16">
        <v>7</v>
      </c>
      <c r="C442" s="16" t="s">
        <v>41</v>
      </c>
      <c r="D442" s="16">
        <v>25</v>
      </c>
      <c r="E442" s="16"/>
      <c r="H442" s="16"/>
      <c r="I442" s="16"/>
      <c r="J442" s="16"/>
      <c r="K442" s="16"/>
      <c r="N442" s="16">
        <v>1</v>
      </c>
      <c r="O442" s="16" t="s">
        <v>119</v>
      </c>
      <c r="P442" s="16">
        <v>161</v>
      </c>
    </row>
    <row r="443" spans="2:16" x14ac:dyDescent="0.25">
      <c r="B443" s="16">
        <v>8</v>
      </c>
      <c r="C443" s="16" t="s">
        <v>59</v>
      </c>
      <c r="D443" s="16">
        <v>20</v>
      </c>
      <c r="E443" s="16"/>
      <c r="H443" s="3" t="s">
        <v>547</v>
      </c>
      <c r="I443" s="19"/>
      <c r="J443" s="19"/>
      <c r="K443" s="16"/>
      <c r="N443" s="16">
        <v>2</v>
      </c>
      <c r="O443" s="16" t="s">
        <v>139</v>
      </c>
      <c r="P443" s="16">
        <v>73</v>
      </c>
    </row>
    <row r="444" spans="2:16" x14ac:dyDescent="0.25">
      <c r="B444" s="16" t="s">
        <v>31</v>
      </c>
      <c r="C444" s="16" t="s">
        <v>81</v>
      </c>
      <c r="D444" s="16">
        <v>20</v>
      </c>
      <c r="E444" s="16"/>
      <c r="H444" s="17" t="s">
        <v>0</v>
      </c>
      <c r="I444" s="17" t="s">
        <v>1</v>
      </c>
      <c r="J444" s="17" t="s">
        <v>2</v>
      </c>
      <c r="K444" s="16"/>
      <c r="N444" s="16">
        <v>3</v>
      </c>
      <c r="O444" s="16" t="s">
        <v>113</v>
      </c>
      <c r="P444" s="16">
        <v>60</v>
      </c>
    </row>
    <row r="445" spans="2:16" x14ac:dyDescent="0.25">
      <c r="B445" s="16"/>
      <c r="C445" s="16"/>
      <c r="D445" s="16"/>
      <c r="E445" s="16"/>
      <c r="H445" s="16">
        <v>0</v>
      </c>
      <c r="I445" s="16" t="s">
        <v>119</v>
      </c>
      <c r="J445" s="16">
        <v>249</v>
      </c>
      <c r="K445" s="16"/>
      <c r="N445" s="16">
        <v>4</v>
      </c>
      <c r="O445" s="16" t="s">
        <v>134</v>
      </c>
      <c r="P445" s="16">
        <v>18</v>
      </c>
    </row>
    <row r="446" spans="2:16" x14ac:dyDescent="0.25">
      <c r="B446" s="3" t="s">
        <v>88</v>
      </c>
      <c r="C446" s="19"/>
      <c r="D446" s="19"/>
      <c r="E446" s="16"/>
      <c r="H446" s="16">
        <v>1</v>
      </c>
      <c r="I446" s="16" t="s">
        <v>113</v>
      </c>
      <c r="J446" s="16">
        <v>114</v>
      </c>
      <c r="K446" s="16"/>
      <c r="N446" s="16" t="s">
        <v>31</v>
      </c>
      <c r="O446" s="16" t="s">
        <v>154</v>
      </c>
      <c r="P446" s="16">
        <v>18</v>
      </c>
    </row>
    <row r="447" spans="2:16" x14ac:dyDescent="0.25">
      <c r="B447" s="17" t="s">
        <v>0</v>
      </c>
      <c r="C447" s="17" t="s">
        <v>1</v>
      </c>
      <c r="D447" s="17" t="s">
        <v>2</v>
      </c>
      <c r="E447" s="16"/>
      <c r="H447" s="16">
        <v>2</v>
      </c>
      <c r="I447" s="16" t="s">
        <v>151</v>
      </c>
      <c r="J447" s="16">
        <v>51</v>
      </c>
      <c r="K447" s="16"/>
      <c r="N447" s="16">
        <v>6</v>
      </c>
      <c r="O447" s="16" t="s">
        <v>129</v>
      </c>
      <c r="P447" s="16">
        <v>17</v>
      </c>
    </row>
    <row r="448" spans="2:16" x14ac:dyDescent="0.25">
      <c r="B448" s="16">
        <v>0</v>
      </c>
      <c r="C448" s="16" t="s">
        <v>35</v>
      </c>
      <c r="D448" s="16">
        <v>109</v>
      </c>
      <c r="E448" s="16"/>
      <c r="H448" s="16">
        <v>3</v>
      </c>
      <c r="I448" s="16" t="s">
        <v>134</v>
      </c>
      <c r="J448" s="16">
        <v>49</v>
      </c>
      <c r="K448" s="16"/>
      <c r="N448" s="16">
        <v>7</v>
      </c>
      <c r="O448" s="16" t="s">
        <v>41</v>
      </c>
      <c r="P448" s="16">
        <v>15</v>
      </c>
    </row>
    <row r="449" spans="2:16" x14ac:dyDescent="0.25">
      <c r="B449" s="16">
        <v>1</v>
      </c>
      <c r="C449" s="16" t="s">
        <v>65</v>
      </c>
      <c r="D449" s="16">
        <v>108</v>
      </c>
      <c r="E449" s="16"/>
      <c r="H449" s="16">
        <v>4</v>
      </c>
      <c r="I449" s="16" t="s">
        <v>139</v>
      </c>
      <c r="J449" s="16">
        <v>30</v>
      </c>
      <c r="K449" s="16"/>
      <c r="N449" s="16" t="s">
        <v>31</v>
      </c>
      <c r="O449" s="16" t="s">
        <v>155</v>
      </c>
      <c r="P449" s="16">
        <v>15</v>
      </c>
    </row>
    <row r="450" spans="2:16" x14ac:dyDescent="0.25">
      <c r="B450" s="16">
        <v>2</v>
      </c>
      <c r="C450" s="16" t="s">
        <v>52</v>
      </c>
      <c r="D450" s="16">
        <v>78</v>
      </c>
      <c r="E450" s="16"/>
      <c r="H450" s="16">
        <v>5</v>
      </c>
      <c r="I450" s="16" t="s">
        <v>41</v>
      </c>
      <c r="J450" s="16">
        <v>16</v>
      </c>
      <c r="K450" s="16"/>
      <c r="N450" s="16">
        <v>9</v>
      </c>
      <c r="O450" s="16" t="s">
        <v>622</v>
      </c>
      <c r="P450" s="16">
        <v>11</v>
      </c>
    </row>
    <row r="451" spans="2:16" x14ac:dyDescent="0.25">
      <c r="B451" s="16">
        <v>3</v>
      </c>
      <c r="C451" s="16" t="s">
        <v>80</v>
      </c>
      <c r="D451" s="16">
        <v>55</v>
      </c>
      <c r="E451" s="16"/>
      <c r="H451" s="16">
        <v>6</v>
      </c>
      <c r="I451" s="16" t="s">
        <v>154</v>
      </c>
      <c r="J451" s="16">
        <v>14</v>
      </c>
      <c r="K451" s="16"/>
      <c r="N451" s="112" t="s">
        <v>623</v>
      </c>
    </row>
    <row r="452" spans="2:16" x14ac:dyDescent="0.25">
      <c r="B452" s="16">
        <v>4</v>
      </c>
      <c r="C452" s="16" t="s">
        <v>47</v>
      </c>
      <c r="D452" s="16">
        <v>40</v>
      </c>
      <c r="E452" s="16"/>
      <c r="H452" s="16">
        <v>7</v>
      </c>
      <c r="I452" s="16" t="s">
        <v>155</v>
      </c>
      <c r="J452" s="16">
        <v>12</v>
      </c>
      <c r="K452" s="16"/>
    </row>
    <row r="453" spans="2:16" x14ac:dyDescent="0.25">
      <c r="B453" s="16">
        <v>5</v>
      </c>
      <c r="C453" s="16" t="s">
        <v>69</v>
      </c>
      <c r="D453" s="16">
        <v>39</v>
      </c>
      <c r="E453" s="16"/>
      <c r="H453" s="16">
        <v>8</v>
      </c>
      <c r="I453" s="16" t="s">
        <v>129</v>
      </c>
      <c r="J453" s="16">
        <v>11</v>
      </c>
      <c r="K453" s="16"/>
      <c r="N453" s="3" t="s">
        <v>626</v>
      </c>
      <c r="O453" s="19"/>
      <c r="P453" s="19"/>
    </row>
    <row r="454" spans="2:16" x14ac:dyDescent="0.25">
      <c r="B454" s="16">
        <v>6</v>
      </c>
      <c r="C454" s="16" t="s">
        <v>37</v>
      </c>
      <c r="D454" s="16">
        <v>28</v>
      </c>
      <c r="E454" s="16"/>
      <c r="H454" s="16">
        <v>9</v>
      </c>
      <c r="I454" s="16" t="s">
        <v>59</v>
      </c>
      <c r="J454" s="16">
        <v>8</v>
      </c>
      <c r="K454" s="16"/>
      <c r="N454" s="17" t="s">
        <v>0</v>
      </c>
      <c r="O454" s="17" t="s">
        <v>1</v>
      </c>
      <c r="P454" s="17" t="s">
        <v>2</v>
      </c>
    </row>
    <row r="455" spans="2:16" x14ac:dyDescent="0.25">
      <c r="B455" s="16">
        <v>7</v>
      </c>
      <c r="C455" s="16" t="s">
        <v>81</v>
      </c>
      <c r="D455" s="16">
        <v>26</v>
      </c>
      <c r="E455" s="16"/>
      <c r="H455" s="16" t="s">
        <v>31</v>
      </c>
      <c r="I455" s="16" t="s">
        <v>49</v>
      </c>
      <c r="J455" s="16">
        <v>8</v>
      </c>
      <c r="K455" s="16"/>
      <c r="N455" s="16">
        <v>0</v>
      </c>
      <c r="O455" s="16" t="s">
        <v>151</v>
      </c>
      <c r="P455" s="16">
        <v>174</v>
      </c>
    </row>
    <row r="456" spans="2:16" x14ac:dyDescent="0.25">
      <c r="B456" s="16">
        <v>8</v>
      </c>
      <c r="C456" s="16" t="s">
        <v>41</v>
      </c>
      <c r="D456" s="16">
        <v>24</v>
      </c>
      <c r="E456" s="16"/>
      <c r="H456" s="16" t="s">
        <v>31</v>
      </c>
      <c r="I456" s="16" t="s">
        <v>149</v>
      </c>
      <c r="J456" s="16">
        <v>8</v>
      </c>
      <c r="K456" s="16"/>
      <c r="N456" s="16">
        <v>1</v>
      </c>
      <c r="O456" s="16" t="s">
        <v>119</v>
      </c>
      <c r="P456" s="16">
        <v>161</v>
      </c>
    </row>
    <row r="457" spans="2:16" x14ac:dyDescent="0.25">
      <c r="B457" s="16">
        <v>9</v>
      </c>
      <c r="C457" s="16" t="s">
        <v>59</v>
      </c>
      <c r="D457" s="16">
        <v>20</v>
      </c>
      <c r="E457" s="16"/>
      <c r="H457" s="16" t="s">
        <v>31</v>
      </c>
      <c r="I457" s="16" t="s">
        <v>130</v>
      </c>
      <c r="J457" s="16">
        <v>8</v>
      </c>
      <c r="K457" s="16"/>
      <c r="N457" s="16">
        <v>2</v>
      </c>
      <c r="O457" s="16" t="s">
        <v>139</v>
      </c>
      <c r="P457" s="16">
        <v>73</v>
      </c>
    </row>
    <row r="458" spans="2:16" x14ac:dyDescent="0.25">
      <c r="B458" s="16"/>
      <c r="C458" s="16"/>
      <c r="D458" s="16"/>
      <c r="E458" s="16"/>
      <c r="H458" s="16"/>
      <c r="I458" s="16"/>
      <c r="J458" s="16"/>
      <c r="K458" s="16"/>
      <c r="N458" s="16">
        <v>3</v>
      </c>
      <c r="O458" s="16" t="s">
        <v>113</v>
      </c>
      <c r="P458" s="16">
        <v>60</v>
      </c>
    </row>
    <row r="459" spans="2:16" x14ac:dyDescent="0.25">
      <c r="B459" s="3" t="s">
        <v>87</v>
      </c>
      <c r="C459" s="19"/>
      <c r="D459" s="19"/>
      <c r="E459" s="16"/>
      <c r="H459" s="3" t="s">
        <v>548</v>
      </c>
      <c r="I459" s="19"/>
      <c r="J459" s="19"/>
      <c r="K459" s="16"/>
      <c r="N459" s="16">
        <v>4</v>
      </c>
      <c r="O459" s="16" t="s">
        <v>134</v>
      </c>
      <c r="P459" s="16">
        <v>18</v>
      </c>
    </row>
    <row r="460" spans="2:16" x14ac:dyDescent="0.25">
      <c r="B460" s="17" t="s">
        <v>0</v>
      </c>
      <c r="C460" s="17" t="s">
        <v>1</v>
      </c>
      <c r="D460" s="17" t="s">
        <v>2</v>
      </c>
      <c r="E460" s="16"/>
      <c r="H460" s="17" t="s">
        <v>0</v>
      </c>
      <c r="I460" s="17" t="s">
        <v>1</v>
      </c>
      <c r="J460" s="17" t="s">
        <v>2</v>
      </c>
      <c r="K460" s="16"/>
      <c r="N460" s="16" t="s">
        <v>31</v>
      </c>
      <c r="O460" s="16" t="s">
        <v>154</v>
      </c>
      <c r="P460" s="16">
        <v>18</v>
      </c>
    </row>
    <row r="461" spans="2:16" x14ac:dyDescent="0.25">
      <c r="B461" s="16">
        <v>0</v>
      </c>
      <c r="C461" s="16" t="s">
        <v>65</v>
      </c>
      <c r="D461" s="16">
        <v>104</v>
      </c>
      <c r="E461" s="16"/>
      <c r="H461" s="16">
        <v>0</v>
      </c>
      <c r="I461" s="16" t="s">
        <v>119</v>
      </c>
      <c r="J461" s="16">
        <v>248</v>
      </c>
      <c r="K461" s="16"/>
      <c r="N461" s="16">
        <v>6</v>
      </c>
      <c r="O461" s="16" t="s">
        <v>129</v>
      </c>
      <c r="P461" s="16">
        <v>16</v>
      </c>
    </row>
    <row r="462" spans="2:16" x14ac:dyDescent="0.25">
      <c r="B462" s="16">
        <v>1</v>
      </c>
      <c r="C462" s="16" t="s">
        <v>35</v>
      </c>
      <c r="D462" s="16">
        <v>103</v>
      </c>
      <c r="E462" s="16"/>
      <c r="H462" s="16">
        <v>1</v>
      </c>
      <c r="I462" s="16" t="s">
        <v>113</v>
      </c>
      <c r="J462" s="16">
        <v>114</v>
      </c>
      <c r="K462" s="16"/>
      <c r="N462" s="16">
        <v>7</v>
      </c>
      <c r="O462" s="16" t="s">
        <v>41</v>
      </c>
      <c r="P462" s="16">
        <v>15</v>
      </c>
    </row>
    <row r="463" spans="2:16" x14ac:dyDescent="0.25">
      <c r="B463" s="16">
        <v>2</v>
      </c>
      <c r="C463" s="16" t="s">
        <v>52</v>
      </c>
      <c r="D463" s="16">
        <v>77</v>
      </c>
      <c r="E463" s="16"/>
      <c r="H463" s="16">
        <v>2</v>
      </c>
      <c r="I463" s="16" t="s">
        <v>151</v>
      </c>
      <c r="J463" s="16">
        <v>51</v>
      </c>
      <c r="K463" s="16"/>
      <c r="N463" s="16" t="s">
        <v>31</v>
      </c>
      <c r="O463" s="16" t="s">
        <v>155</v>
      </c>
      <c r="P463" s="16">
        <v>15</v>
      </c>
    </row>
    <row r="464" spans="2:16" x14ac:dyDescent="0.25">
      <c r="B464" s="16">
        <v>3</v>
      </c>
      <c r="C464" s="16" t="s">
        <v>80</v>
      </c>
      <c r="D464" s="16">
        <v>63</v>
      </c>
      <c r="E464" s="16"/>
      <c r="H464" s="16">
        <v>3</v>
      </c>
      <c r="I464" s="16" t="s">
        <v>134</v>
      </c>
      <c r="J464" s="16">
        <v>49</v>
      </c>
      <c r="K464" s="16"/>
      <c r="N464" s="16">
        <v>9</v>
      </c>
      <c r="O464" s="16" t="s">
        <v>622</v>
      </c>
      <c r="P464" s="16">
        <v>12</v>
      </c>
    </row>
    <row r="465" spans="2:16" x14ac:dyDescent="0.25">
      <c r="B465" s="16">
        <v>4</v>
      </c>
      <c r="C465" s="16" t="s">
        <v>47</v>
      </c>
      <c r="D465" s="16">
        <v>41</v>
      </c>
      <c r="E465" s="16"/>
      <c r="H465" s="16">
        <v>4</v>
      </c>
      <c r="I465" s="16" t="s">
        <v>139</v>
      </c>
      <c r="J465" s="16">
        <v>30</v>
      </c>
      <c r="K465" s="16"/>
    </row>
    <row r="466" spans="2:16" x14ac:dyDescent="0.25">
      <c r="B466" s="16">
        <v>5</v>
      </c>
      <c r="C466" s="16" t="s">
        <v>69</v>
      </c>
      <c r="D466" s="16">
        <v>36</v>
      </c>
      <c r="E466" s="16"/>
      <c r="H466" s="16">
        <v>5</v>
      </c>
      <c r="I466" s="16" t="s">
        <v>41</v>
      </c>
      <c r="J466" s="16">
        <v>16</v>
      </c>
      <c r="K466" s="16"/>
      <c r="N466" s="3" t="s">
        <v>627</v>
      </c>
      <c r="O466" s="19"/>
      <c r="P466" s="19"/>
    </row>
    <row r="467" spans="2:16" x14ac:dyDescent="0.25">
      <c r="B467" s="16">
        <v>7</v>
      </c>
      <c r="C467" s="16" t="s">
        <v>81</v>
      </c>
      <c r="D467" s="16">
        <v>27</v>
      </c>
      <c r="E467" s="16"/>
      <c r="H467" s="16">
        <v>6</v>
      </c>
      <c r="I467" s="16" t="s">
        <v>154</v>
      </c>
      <c r="J467" s="16">
        <v>14</v>
      </c>
      <c r="K467" s="16"/>
      <c r="N467" s="17" t="s">
        <v>0</v>
      </c>
      <c r="O467" s="17" t="s">
        <v>1</v>
      </c>
      <c r="P467" s="17" t="s">
        <v>2</v>
      </c>
    </row>
    <row r="468" spans="2:16" x14ac:dyDescent="0.25">
      <c r="B468" s="16">
        <v>6</v>
      </c>
      <c r="C468" s="16" t="s">
        <v>37</v>
      </c>
      <c r="D468" s="16">
        <v>24</v>
      </c>
      <c r="E468" s="16"/>
      <c r="H468" s="16">
        <v>7</v>
      </c>
      <c r="I468" s="16" t="s">
        <v>155</v>
      </c>
      <c r="J468" s="16">
        <v>13</v>
      </c>
      <c r="K468" s="16"/>
      <c r="N468" s="16">
        <v>0</v>
      </c>
      <c r="O468" s="16" t="s">
        <v>151</v>
      </c>
      <c r="P468" s="16">
        <v>172</v>
      </c>
    </row>
    <row r="469" spans="2:16" x14ac:dyDescent="0.25">
      <c r="B469" s="16">
        <v>8</v>
      </c>
      <c r="C469" s="16" t="s">
        <v>41</v>
      </c>
      <c r="D469" s="16">
        <v>24</v>
      </c>
      <c r="E469" s="16"/>
      <c r="H469" s="16">
        <v>8</v>
      </c>
      <c r="I469" s="16" t="s">
        <v>129</v>
      </c>
      <c r="J469" s="16">
        <v>11</v>
      </c>
      <c r="K469" s="16"/>
      <c r="N469" s="16">
        <v>1</v>
      </c>
      <c r="O469" s="16" t="s">
        <v>119</v>
      </c>
      <c r="P469" s="16">
        <v>161</v>
      </c>
    </row>
    <row r="470" spans="2:16" x14ac:dyDescent="0.25">
      <c r="B470" s="16">
        <v>9</v>
      </c>
      <c r="C470" s="16" t="s">
        <v>59</v>
      </c>
      <c r="D470" s="16">
        <v>19</v>
      </c>
      <c r="E470" s="16"/>
      <c r="H470" s="16">
        <v>9</v>
      </c>
      <c r="I470" s="16" t="s">
        <v>59</v>
      </c>
      <c r="J470" s="16">
        <v>8</v>
      </c>
      <c r="K470" s="16"/>
      <c r="N470" s="16">
        <v>2</v>
      </c>
      <c r="O470" s="16" t="s">
        <v>139</v>
      </c>
      <c r="P470" s="16">
        <v>71</v>
      </c>
    </row>
    <row r="471" spans="2:16" x14ac:dyDescent="0.25">
      <c r="B471" s="16"/>
      <c r="C471" s="16"/>
      <c r="D471" s="16"/>
      <c r="E471" s="16"/>
      <c r="H471" s="16" t="s">
        <v>31</v>
      </c>
      <c r="I471" s="16" t="s">
        <v>49</v>
      </c>
      <c r="J471" s="16">
        <v>8</v>
      </c>
      <c r="K471" s="16"/>
      <c r="N471" s="16">
        <v>3</v>
      </c>
      <c r="O471" s="16" t="s">
        <v>113</v>
      </c>
      <c r="P471" s="16">
        <v>60</v>
      </c>
    </row>
    <row r="472" spans="2:16" x14ac:dyDescent="0.25">
      <c r="B472" s="3" t="s">
        <v>86</v>
      </c>
      <c r="C472" s="19"/>
      <c r="D472" s="19"/>
      <c r="E472" s="16"/>
      <c r="H472" s="16"/>
      <c r="I472" s="16"/>
      <c r="J472" s="16"/>
      <c r="K472" s="16"/>
      <c r="N472" s="16">
        <v>4</v>
      </c>
      <c r="O472" s="16" t="s">
        <v>134</v>
      </c>
      <c r="P472" s="16">
        <v>18</v>
      </c>
    </row>
    <row r="473" spans="2:16" x14ac:dyDescent="0.25">
      <c r="B473" s="17" t="s">
        <v>0</v>
      </c>
      <c r="C473" s="17" t="s">
        <v>1</v>
      </c>
      <c r="D473" s="17" t="s">
        <v>2</v>
      </c>
      <c r="E473" s="16"/>
      <c r="H473" s="3" t="s">
        <v>549</v>
      </c>
      <c r="I473" s="19"/>
      <c r="J473" s="19"/>
      <c r="K473" s="16"/>
      <c r="N473" s="16">
        <v>5</v>
      </c>
      <c r="O473" s="16" t="s">
        <v>129</v>
      </c>
      <c r="P473" s="16">
        <v>17</v>
      </c>
    </row>
    <row r="474" spans="2:16" x14ac:dyDescent="0.25">
      <c r="B474" s="16">
        <v>0</v>
      </c>
      <c r="C474" s="16" t="s">
        <v>65</v>
      </c>
      <c r="D474" s="16">
        <v>101</v>
      </c>
      <c r="E474" s="16"/>
      <c r="H474" s="17" t="s">
        <v>0</v>
      </c>
      <c r="I474" s="17" t="s">
        <v>1</v>
      </c>
      <c r="J474" s="17" t="s">
        <v>2</v>
      </c>
      <c r="K474" s="16"/>
      <c r="N474" s="16" t="s">
        <v>31</v>
      </c>
      <c r="O474" s="16" t="s">
        <v>154</v>
      </c>
      <c r="P474" s="16">
        <v>17</v>
      </c>
    </row>
    <row r="475" spans="2:16" x14ac:dyDescent="0.25">
      <c r="B475" s="16" t="s">
        <v>31</v>
      </c>
      <c r="C475" s="16" t="s">
        <v>35</v>
      </c>
      <c r="D475" s="16">
        <v>101</v>
      </c>
      <c r="E475" s="16"/>
      <c r="H475" s="16">
        <v>0</v>
      </c>
      <c r="I475" s="16" t="s">
        <v>119</v>
      </c>
      <c r="J475" s="16">
        <v>246</v>
      </c>
      <c r="K475" s="16"/>
      <c r="N475" s="16">
        <v>7</v>
      </c>
      <c r="O475" s="16" t="s">
        <v>41</v>
      </c>
      <c r="P475" s="16">
        <v>15</v>
      </c>
    </row>
    <row r="476" spans="2:16" x14ac:dyDescent="0.25">
      <c r="B476" s="16">
        <v>2</v>
      </c>
      <c r="C476" s="16" t="s">
        <v>52</v>
      </c>
      <c r="D476" s="16">
        <v>75</v>
      </c>
      <c r="E476" s="16"/>
      <c r="H476" s="16">
        <v>1</v>
      </c>
      <c r="I476" s="16" t="s">
        <v>113</v>
      </c>
      <c r="J476" s="16">
        <v>113</v>
      </c>
      <c r="K476" s="16"/>
      <c r="N476" s="16" t="s">
        <v>31</v>
      </c>
      <c r="O476" s="16" t="s">
        <v>155</v>
      </c>
      <c r="P476" s="16">
        <v>15</v>
      </c>
    </row>
    <row r="477" spans="2:16" x14ac:dyDescent="0.25">
      <c r="B477" s="16">
        <v>3</v>
      </c>
      <c r="C477" s="16" t="s">
        <v>80</v>
      </c>
      <c r="D477" s="16">
        <v>67</v>
      </c>
      <c r="E477" s="16"/>
      <c r="H477" s="16">
        <v>2</v>
      </c>
      <c r="I477" s="16" t="s">
        <v>151</v>
      </c>
      <c r="J477" s="16">
        <v>49</v>
      </c>
      <c r="K477" s="16"/>
      <c r="N477" s="16">
        <v>9</v>
      </c>
      <c r="O477" s="16" t="s">
        <v>622</v>
      </c>
      <c r="P477" s="16">
        <v>12</v>
      </c>
    </row>
    <row r="478" spans="2:16" x14ac:dyDescent="0.25">
      <c r="B478" s="16">
        <v>4</v>
      </c>
      <c r="C478" s="16" t="s">
        <v>47</v>
      </c>
      <c r="D478" s="16">
        <v>42</v>
      </c>
      <c r="E478" s="16"/>
      <c r="H478" s="16" t="s">
        <v>31</v>
      </c>
      <c r="I478" s="16" t="s">
        <v>134</v>
      </c>
      <c r="J478" s="16">
        <v>49</v>
      </c>
      <c r="K478" s="16"/>
    </row>
    <row r="479" spans="2:16" x14ac:dyDescent="0.25">
      <c r="B479" s="16">
        <v>5</v>
      </c>
      <c r="C479" s="16" t="s">
        <v>69</v>
      </c>
      <c r="D479" s="16">
        <v>34</v>
      </c>
      <c r="E479" s="16"/>
      <c r="H479" s="16">
        <v>4</v>
      </c>
      <c r="I479" s="16" t="s">
        <v>139</v>
      </c>
      <c r="J479" s="16">
        <v>29</v>
      </c>
      <c r="K479" s="16"/>
      <c r="N479" s="3" t="s">
        <v>628</v>
      </c>
      <c r="O479" s="19"/>
      <c r="P479" s="19"/>
    </row>
    <row r="480" spans="2:16" x14ac:dyDescent="0.25">
      <c r="B480" s="16">
        <v>6</v>
      </c>
      <c r="C480" s="16" t="s">
        <v>81</v>
      </c>
      <c r="D480" s="16">
        <v>29</v>
      </c>
      <c r="E480" s="16"/>
      <c r="H480" s="16">
        <v>5</v>
      </c>
      <c r="I480" s="16" t="s">
        <v>154</v>
      </c>
      <c r="J480" s="16">
        <v>17</v>
      </c>
      <c r="K480" s="16"/>
      <c r="N480" s="17" t="s">
        <v>0</v>
      </c>
      <c r="O480" s="17" t="s">
        <v>1</v>
      </c>
      <c r="P480" s="17" t="s">
        <v>2</v>
      </c>
    </row>
    <row r="481" spans="2:17" x14ac:dyDescent="0.25">
      <c r="B481" s="16">
        <v>7</v>
      </c>
      <c r="C481" s="16" t="s">
        <v>41</v>
      </c>
      <c r="D481" s="16">
        <v>28</v>
      </c>
      <c r="E481" s="16"/>
      <c r="H481" s="16">
        <v>6</v>
      </c>
      <c r="I481" s="16" t="s">
        <v>41</v>
      </c>
      <c r="J481" s="16">
        <v>16</v>
      </c>
      <c r="K481" s="16"/>
      <c r="N481" s="16">
        <v>0</v>
      </c>
      <c r="O481" s="16" t="s">
        <v>151</v>
      </c>
      <c r="P481" s="16">
        <v>171</v>
      </c>
    </row>
    <row r="482" spans="2:17" x14ac:dyDescent="0.25">
      <c r="B482" s="16">
        <v>8</v>
      </c>
      <c r="C482" s="16" t="s">
        <v>37</v>
      </c>
      <c r="D482" s="16">
        <v>24</v>
      </c>
      <c r="E482" s="16"/>
      <c r="H482" s="16">
        <v>7</v>
      </c>
      <c r="I482" s="16" t="s">
        <v>155</v>
      </c>
      <c r="J482" s="16">
        <v>14</v>
      </c>
      <c r="K482" s="16"/>
      <c r="N482" s="16">
        <v>1</v>
      </c>
      <c r="O482" s="16" t="s">
        <v>119</v>
      </c>
      <c r="P482" s="16">
        <v>165</v>
      </c>
    </row>
    <row r="483" spans="2:17" x14ac:dyDescent="0.25">
      <c r="B483" s="16">
        <v>9</v>
      </c>
      <c r="C483" s="16" t="s">
        <v>59</v>
      </c>
      <c r="D483" s="16">
        <v>19</v>
      </c>
      <c r="E483" s="16"/>
      <c r="H483" s="16">
        <v>8</v>
      </c>
      <c r="I483" s="16" t="s">
        <v>129</v>
      </c>
      <c r="J483" s="16">
        <v>11</v>
      </c>
      <c r="K483" s="16"/>
      <c r="N483" s="16">
        <v>2</v>
      </c>
      <c r="O483" s="16" t="s">
        <v>139</v>
      </c>
      <c r="P483" s="16">
        <v>71</v>
      </c>
    </row>
    <row r="484" spans="2:17" x14ac:dyDescent="0.25">
      <c r="B484" s="16"/>
      <c r="C484" s="16"/>
      <c r="D484" s="16"/>
      <c r="E484" s="16"/>
      <c r="H484" s="16">
        <v>9</v>
      </c>
      <c r="I484" s="16" t="s">
        <v>148</v>
      </c>
      <c r="J484" s="16">
        <v>9</v>
      </c>
      <c r="K484" s="9" t="s">
        <v>159</v>
      </c>
      <c r="N484" s="16">
        <v>3</v>
      </c>
      <c r="O484" s="16" t="s">
        <v>113</v>
      </c>
      <c r="P484" s="16">
        <v>60</v>
      </c>
    </row>
    <row r="485" spans="2:17" x14ac:dyDescent="0.25">
      <c r="B485" s="3" t="s">
        <v>85</v>
      </c>
      <c r="C485" s="19"/>
      <c r="D485" s="19"/>
      <c r="E485" s="16"/>
      <c r="H485" s="16"/>
      <c r="I485" s="16"/>
      <c r="J485" s="16"/>
      <c r="K485" s="16"/>
      <c r="N485" s="16">
        <v>4</v>
      </c>
      <c r="O485" s="16" t="s">
        <v>134</v>
      </c>
      <c r="P485" s="16">
        <v>18</v>
      </c>
    </row>
    <row r="486" spans="2:17" x14ac:dyDescent="0.25">
      <c r="B486" s="17" t="s">
        <v>0</v>
      </c>
      <c r="C486" s="17" t="s">
        <v>1</v>
      </c>
      <c r="D486" s="17" t="s">
        <v>2</v>
      </c>
      <c r="E486" s="16"/>
      <c r="H486" s="3" t="s">
        <v>550</v>
      </c>
      <c r="I486" s="19"/>
      <c r="J486" s="19"/>
      <c r="K486" s="16"/>
      <c r="N486" s="16">
        <v>5</v>
      </c>
      <c r="O486" s="16" t="s">
        <v>129</v>
      </c>
      <c r="P486" s="16">
        <v>17</v>
      </c>
    </row>
    <row r="487" spans="2:17" x14ac:dyDescent="0.25">
      <c r="B487" s="16">
        <v>0</v>
      </c>
      <c r="C487" s="16" t="s">
        <v>35</v>
      </c>
      <c r="D487" s="16">
        <v>106</v>
      </c>
      <c r="E487" s="16"/>
      <c r="H487" s="17" t="s">
        <v>0</v>
      </c>
      <c r="I487" s="17" t="s">
        <v>1</v>
      </c>
      <c r="J487" s="17" t="s">
        <v>2</v>
      </c>
      <c r="K487" s="16"/>
      <c r="N487" s="16">
        <v>6</v>
      </c>
      <c r="O487" s="16" t="s">
        <v>41</v>
      </c>
      <c r="P487" s="16">
        <v>15</v>
      </c>
    </row>
    <row r="488" spans="2:17" x14ac:dyDescent="0.25">
      <c r="B488" s="16">
        <v>1</v>
      </c>
      <c r="C488" s="16" t="s">
        <v>65</v>
      </c>
      <c r="D488" s="16">
        <v>98</v>
      </c>
      <c r="E488" s="16"/>
      <c r="H488" s="16">
        <v>0</v>
      </c>
      <c r="I488" s="16" t="s">
        <v>119</v>
      </c>
      <c r="J488" s="16">
        <v>246</v>
      </c>
      <c r="K488" s="16"/>
      <c r="N488" s="16" t="s">
        <v>31</v>
      </c>
      <c r="O488" s="16" t="s">
        <v>155</v>
      </c>
      <c r="P488" s="16">
        <v>15</v>
      </c>
    </row>
    <row r="489" spans="2:17" x14ac:dyDescent="0.25">
      <c r="B489" s="16">
        <v>2</v>
      </c>
      <c r="C489" s="16" t="s">
        <v>52</v>
      </c>
      <c r="D489" s="16">
        <v>75</v>
      </c>
      <c r="E489" s="16"/>
      <c r="H489" s="16">
        <v>1</v>
      </c>
      <c r="I489" s="16" t="s">
        <v>113</v>
      </c>
      <c r="J489" s="16">
        <v>113</v>
      </c>
      <c r="K489" s="16"/>
      <c r="N489" s="16">
        <v>8</v>
      </c>
      <c r="O489" s="16" t="s">
        <v>154</v>
      </c>
      <c r="P489" s="16">
        <v>14</v>
      </c>
    </row>
    <row r="490" spans="2:17" x14ac:dyDescent="0.25">
      <c r="B490" s="16">
        <v>3</v>
      </c>
      <c r="C490" s="16" t="s">
        <v>80</v>
      </c>
      <c r="D490" s="16">
        <v>69</v>
      </c>
      <c r="E490" s="16"/>
      <c r="H490" s="16">
        <v>2</v>
      </c>
      <c r="I490" s="16" t="s">
        <v>134</v>
      </c>
      <c r="J490" s="16">
        <v>49</v>
      </c>
      <c r="K490" s="16"/>
      <c r="N490" s="16">
        <v>9</v>
      </c>
      <c r="O490" s="16" t="s">
        <v>622</v>
      </c>
      <c r="P490" s="16">
        <v>12</v>
      </c>
    </row>
    <row r="491" spans="2:17" x14ac:dyDescent="0.25">
      <c r="B491" s="16">
        <v>4</v>
      </c>
      <c r="C491" s="16" t="s">
        <v>47</v>
      </c>
      <c r="D491" s="16">
        <v>40</v>
      </c>
      <c r="E491" s="16"/>
      <c r="H491" s="16">
        <v>3</v>
      </c>
      <c r="I491" s="16" t="s">
        <v>151</v>
      </c>
      <c r="J491" s="16">
        <v>48</v>
      </c>
      <c r="K491" s="16"/>
    </row>
    <row r="492" spans="2:17" x14ac:dyDescent="0.25">
      <c r="B492" s="16">
        <v>5</v>
      </c>
      <c r="C492" s="16" t="s">
        <v>69</v>
      </c>
      <c r="D492" s="16">
        <v>32</v>
      </c>
      <c r="E492" s="16"/>
      <c r="H492" s="16">
        <v>4</v>
      </c>
      <c r="I492" s="16" t="s">
        <v>139</v>
      </c>
      <c r="J492" s="16">
        <v>29</v>
      </c>
      <c r="K492" s="16"/>
      <c r="N492" s="3" t="s">
        <v>631</v>
      </c>
      <c r="O492" s="19"/>
      <c r="P492" s="19"/>
    </row>
    <row r="493" spans="2:17" x14ac:dyDescent="0.25">
      <c r="B493" s="16" t="s">
        <v>31</v>
      </c>
      <c r="C493" s="16" t="s">
        <v>81</v>
      </c>
      <c r="D493" s="16">
        <v>32</v>
      </c>
      <c r="E493" s="16"/>
      <c r="H493" s="16">
        <v>5</v>
      </c>
      <c r="I493" s="16" t="s">
        <v>154</v>
      </c>
      <c r="J493" s="16">
        <v>16</v>
      </c>
      <c r="K493" s="16"/>
      <c r="N493" s="17" t="s">
        <v>0</v>
      </c>
      <c r="O493" s="17" t="s">
        <v>1</v>
      </c>
      <c r="P493" s="17" t="s">
        <v>2</v>
      </c>
    </row>
    <row r="494" spans="2:17" x14ac:dyDescent="0.25">
      <c r="B494" s="16">
        <v>7</v>
      </c>
      <c r="C494" s="16" t="s">
        <v>41</v>
      </c>
      <c r="D494" s="16">
        <v>28</v>
      </c>
      <c r="E494" s="16"/>
      <c r="H494" s="16">
        <v>6</v>
      </c>
      <c r="I494" s="16" t="s">
        <v>41</v>
      </c>
      <c r="J494" s="16">
        <v>15</v>
      </c>
      <c r="K494" s="16"/>
      <c r="N494" s="16">
        <v>0</v>
      </c>
      <c r="O494" s="16" t="s">
        <v>119</v>
      </c>
      <c r="P494" s="16">
        <v>169</v>
      </c>
      <c r="Q494" s="112" t="s">
        <v>629</v>
      </c>
    </row>
    <row r="495" spans="2:17" x14ac:dyDescent="0.25">
      <c r="B495" s="16">
        <v>8</v>
      </c>
      <c r="C495" s="16" t="s">
        <v>59</v>
      </c>
      <c r="D495" s="16">
        <v>22</v>
      </c>
      <c r="E495" s="16"/>
      <c r="H495" s="16">
        <v>7</v>
      </c>
      <c r="I495" s="16" t="s">
        <v>155</v>
      </c>
      <c r="J495" s="16">
        <v>14</v>
      </c>
      <c r="K495" s="16"/>
      <c r="N495" s="16">
        <v>1</v>
      </c>
      <c r="O495" s="16" t="s">
        <v>151</v>
      </c>
      <c r="P495" s="16">
        <v>168</v>
      </c>
      <c r="Q495" s="112" t="s">
        <v>630</v>
      </c>
    </row>
    <row r="496" spans="2:17" x14ac:dyDescent="0.25">
      <c r="B496" s="16">
        <v>9</v>
      </c>
      <c r="C496" s="16" t="s">
        <v>37</v>
      </c>
      <c r="D496" s="16">
        <v>21</v>
      </c>
      <c r="E496" s="16"/>
      <c r="H496" s="16">
        <v>8</v>
      </c>
      <c r="I496" s="16" t="s">
        <v>129</v>
      </c>
      <c r="J496" s="16">
        <v>11</v>
      </c>
      <c r="K496" s="16"/>
      <c r="N496" s="16">
        <v>2</v>
      </c>
      <c r="O496" s="16" t="s">
        <v>139</v>
      </c>
      <c r="P496" s="16">
        <v>71</v>
      </c>
    </row>
    <row r="497" spans="2:16" x14ac:dyDescent="0.25">
      <c r="B497" s="16"/>
      <c r="C497" s="16"/>
      <c r="D497" s="16"/>
      <c r="E497" s="16"/>
      <c r="H497" s="16">
        <v>9</v>
      </c>
      <c r="I497" s="16" t="s">
        <v>148</v>
      </c>
      <c r="J497" s="16">
        <v>10</v>
      </c>
      <c r="K497" s="16"/>
      <c r="N497" s="16">
        <v>3</v>
      </c>
      <c r="O497" s="16" t="s">
        <v>113</v>
      </c>
      <c r="P497" s="16">
        <v>58</v>
      </c>
    </row>
    <row r="498" spans="2:16" x14ac:dyDescent="0.25">
      <c r="B498" s="3" t="s">
        <v>84</v>
      </c>
      <c r="C498" s="19"/>
      <c r="D498" s="19"/>
      <c r="E498" s="16"/>
      <c r="H498" s="16"/>
      <c r="I498" s="16"/>
      <c r="J498" s="16"/>
      <c r="K498" s="16"/>
      <c r="N498" s="16">
        <v>4</v>
      </c>
      <c r="O498" s="16" t="s">
        <v>134</v>
      </c>
      <c r="P498" s="16">
        <v>18</v>
      </c>
    </row>
    <row r="499" spans="2:16" x14ac:dyDescent="0.25">
      <c r="B499" s="17" t="s">
        <v>0</v>
      </c>
      <c r="C499" s="17" t="s">
        <v>1</v>
      </c>
      <c r="D499" s="17" t="s">
        <v>2</v>
      </c>
      <c r="E499" s="16"/>
      <c r="H499" s="3" t="s">
        <v>551</v>
      </c>
      <c r="I499" s="19"/>
      <c r="J499" s="19"/>
      <c r="K499" s="16"/>
      <c r="N499" s="16" t="s">
        <v>31</v>
      </c>
      <c r="O499" s="16" t="s">
        <v>129</v>
      </c>
      <c r="P499" s="16">
        <v>18</v>
      </c>
    </row>
    <row r="500" spans="2:16" x14ac:dyDescent="0.25">
      <c r="B500" s="16">
        <v>0</v>
      </c>
      <c r="C500" s="16" t="s">
        <v>35</v>
      </c>
      <c r="D500" s="16">
        <v>104</v>
      </c>
      <c r="E500" s="16"/>
      <c r="H500" s="17" t="s">
        <v>0</v>
      </c>
      <c r="I500" s="17" t="s">
        <v>1</v>
      </c>
      <c r="J500" s="17" t="s">
        <v>2</v>
      </c>
      <c r="K500" s="16"/>
      <c r="N500" s="16">
        <v>6</v>
      </c>
      <c r="O500" s="16" t="s">
        <v>41</v>
      </c>
      <c r="P500" s="16">
        <v>15</v>
      </c>
    </row>
    <row r="501" spans="2:16" x14ac:dyDescent="0.25">
      <c r="B501" s="16">
        <v>1</v>
      </c>
      <c r="C501" s="16" t="s">
        <v>65</v>
      </c>
      <c r="D501" s="16">
        <v>94</v>
      </c>
      <c r="E501" s="16"/>
      <c r="H501" s="16">
        <v>0</v>
      </c>
      <c r="I501" s="16" t="s">
        <v>119</v>
      </c>
      <c r="J501" s="16">
        <v>243</v>
      </c>
      <c r="K501" s="16"/>
      <c r="N501" s="16">
        <v>7</v>
      </c>
      <c r="O501" s="16" t="s">
        <v>155</v>
      </c>
      <c r="P501" s="16">
        <v>14</v>
      </c>
    </row>
    <row r="502" spans="2:16" x14ac:dyDescent="0.25">
      <c r="B502" s="16">
        <v>2</v>
      </c>
      <c r="C502" s="16" t="s">
        <v>52</v>
      </c>
      <c r="D502" s="16">
        <v>73</v>
      </c>
      <c r="E502" s="16"/>
      <c r="H502" s="16">
        <v>1</v>
      </c>
      <c r="I502" s="16" t="s">
        <v>113</v>
      </c>
      <c r="J502" s="16">
        <v>111</v>
      </c>
      <c r="K502" s="16"/>
      <c r="N502" s="16" t="s">
        <v>31</v>
      </c>
      <c r="O502" s="16" t="s">
        <v>154</v>
      </c>
      <c r="P502" s="16">
        <v>14</v>
      </c>
    </row>
    <row r="503" spans="2:16" x14ac:dyDescent="0.25">
      <c r="B503" s="16">
        <v>3</v>
      </c>
      <c r="C503" s="16" t="s">
        <v>80</v>
      </c>
      <c r="D503" s="16">
        <v>72</v>
      </c>
      <c r="E503" s="16"/>
      <c r="H503" s="16">
        <v>2</v>
      </c>
      <c r="I503" s="16" t="s">
        <v>151</v>
      </c>
      <c r="J503" s="16">
        <v>52</v>
      </c>
      <c r="K503" s="16"/>
      <c r="N503" s="16">
        <v>9</v>
      </c>
      <c r="O503" s="16" t="s">
        <v>622</v>
      </c>
      <c r="P503" s="16">
        <v>12</v>
      </c>
    </row>
    <row r="504" spans="2:16" x14ac:dyDescent="0.25">
      <c r="B504" s="16">
        <v>4</v>
      </c>
      <c r="C504" s="16" t="s">
        <v>47</v>
      </c>
      <c r="D504" s="16">
        <v>39</v>
      </c>
      <c r="E504" s="16"/>
      <c r="H504" s="16">
        <v>3</v>
      </c>
      <c r="I504" s="16" t="s">
        <v>134</v>
      </c>
      <c r="J504" s="16">
        <v>49</v>
      </c>
      <c r="K504" s="16"/>
    </row>
    <row r="505" spans="2:16" x14ac:dyDescent="0.25">
      <c r="B505" s="16">
        <v>5</v>
      </c>
      <c r="C505" s="16" t="s">
        <v>81</v>
      </c>
      <c r="D505" s="16">
        <v>34</v>
      </c>
      <c r="E505" s="16"/>
      <c r="H505" s="16">
        <v>4</v>
      </c>
      <c r="I505" s="16" t="s">
        <v>139</v>
      </c>
      <c r="J505" s="16">
        <v>28</v>
      </c>
      <c r="K505" s="16"/>
      <c r="N505" s="3" t="s">
        <v>632</v>
      </c>
      <c r="O505" s="19"/>
      <c r="P505" s="19"/>
    </row>
    <row r="506" spans="2:16" x14ac:dyDescent="0.25">
      <c r="B506" s="16">
        <v>6</v>
      </c>
      <c r="C506" s="16" t="s">
        <v>69</v>
      </c>
      <c r="D506" s="16">
        <v>30</v>
      </c>
      <c r="E506" s="16"/>
      <c r="H506" s="16">
        <v>5</v>
      </c>
      <c r="I506" s="16" t="s">
        <v>41</v>
      </c>
      <c r="J506" s="16">
        <v>15</v>
      </c>
      <c r="K506" s="16"/>
      <c r="N506" s="17" t="s">
        <v>0</v>
      </c>
      <c r="O506" s="17" t="s">
        <v>1</v>
      </c>
      <c r="P506" s="17" t="s">
        <v>2</v>
      </c>
    </row>
    <row r="507" spans="2:16" x14ac:dyDescent="0.25">
      <c r="B507" s="16">
        <v>7</v>
      </c>
      <c r="C507" s="16" t="s">
        <v>41</v>
      </c>
      <c r="D507" s="16">
        <v>27</v>
      </c>
      <c r="E507" s="16"/>
      <c r="H507" s="16" t="s">
        <v>31</v>
      </c>
      <c r="I507" s="16" t="s">
        <v>154</v>
      </c>
      <c r="J507" s="16">
        <v>15</v>
      </c>
      <c r="K507" s="16"/>
      <c r="N507" s="16">
        <v>0</v>
      </c>
      <c r="O507" s="16" t="s">
        <v>119</v>
      </c>
      <c r="P507" s="16">
        <v>176</v>
      </c>
    </row>
    <row r="508" spans="2:16" x14ac:dyDescent="0.25">
      <c r="B508" s="16">
        <v>8</v>
      </c>
      <c r="C508" s="16" t="s">
        <v>59</v>
      </c>
      <c r="D508" s="16">
        <v>23</v>
      </c>
      <c r="E508" s="16"/>
      <c r="H508" s="16">
        <v>7</v>
      </c>
      <c r="I508" s="16" t="s">
        <v>155</v>
      </c>
      <c r="J508" s="16">
        <v>14</v>
      </c>
      <c r="K508" s="16"/>
      <c r="N508" s="16">
        <v>1</v>
      </c>
      <c r="O508" s="16" t="s">
        <v>151</v>
      </c>
      <c r="P508" s="16">
        <v>168</v>
      </c>
    </row>
    <row r="509" spans="2:16" x14ac:dyDescent="0.25">
      <c r="B509" s="16">
        <v>9</v>
      </c>
      <c r="C509" s="16" t="s">
        <v>37</v>
      </c>
      <c r="D509" s="16">
        <v>21</v>
      </c>
      <c r="E509" s="16"/>
      <c r="H509" s="16">
        <v>8</v>
      </c>
      <c r="I509" s="16" t="s">
        <v>148</v>
      </c>
      <c r="J509" s="16">
        <v>12</v>
      </c>
      <c r="K509" s="16"/>
      <c r="N509" s="16">
        <v>2</v>
      </c>
      <c r="O509" s="16" t="s">
        <v>139</v>
      </c>
      <c r="P509" s="16">
        <v>69</v>
      </c>
    </row>
    <row r="510" spans="2:16" x14ac:dyDescent="0.25">
      <c r="B510" s="16"/>
      <c r="C510" s="16"/>
      <c r="D510" s="16"/>
      <c r="E510" s="16"/>
      <c r="H510" s="16">
        <v>9</v>
      </c>
      <c r="I510" s="16" t="s">
        <v>129</v>
      </c>
      <c r="J510" s="16">
        <v>11</v>
      </c>
      <c r="K510" s="16"/>
      <c r="N510" s="16">
        <v>3</v>
      </c>
      <c r="O510" s="16" t="s">
        <v>113</v>
      </c>
      <c r="P510" s="16">
        <v>56</v>
      </c>
    </row>
    <row r="511" spans="2:16" x14ac:dyDescent="0.25">
      <c r="B511" s="3" t="s">
        <v>83</v>
      </c>
      <c r="C511" s="19"/>
      <c r="D511" s="19"/>
      <c r="E511" s="16"/>
      <c r="H511" s="16"/>
      <c r="I511" s="16"/>
      <c r="J511" s="16"/>
      <c r="K511" s="16"/>
      <c r="N511" s="16">
        <v>4</v>
      </c>
      <c r="O511" s="16" t="s">
        <v>129</v>
      </c>
      <c r="P511" s="16">
        <v>18</v>
      </c>
    </row>
    <row r="512" spans="2:16" x14ac:dyDescent="0.25">
      <c r="B512" s="17" t="s">
        <v>0</v>
      </c>
      <c r="C512" s="17" t="s">
        <v>1</v>
      </c>
      <c r="D512" s="17" t="s">
        <v>2</v>
      </c>
      <c r="E512" s="16"/>
      <c r="H512" s="3" t="s">
        <v>552</v>
      </c>
      <c r="I512" s="19"/>
      <c r="J512" s="19"/>
      <c r="K512" s="16"/>
      <c r="N512" s="16">
        <v>5</v>
      </c>
      <c r="O512" s="16" t="s">
        <v>134</v>
      </c>
      <c r="P512" s="16">
        <v>17</v>
      </c>
    </row>
    <row r="513" spans="2:16" x14ac:dyDescent="0.25">
      <c r="B513" s="16">
        <v>0</v>
      </c>
      <c r="C513" s="16" t="s">
        <v>65</v>
      </c>
      <c r="D513" s="16">
        <v>106</v>
      </c>
      <c r="E513" s="16"/>
      <c r="H513" s="17" t="s">
        <v>0</v>
      </c>
      <c r="I513" s="17" t="s">
        <v>1</v>
      </c>
      <c r="J513" s="17" t="s">
        <v>2</v>
      </c>
      <c r="K513" s="16"/>
      <c r="N513" s="16">
        <v>6</v>
      </c>
      <c r="O513" s="16" t="s">
        <v>41</v>
      </c>
      <c r="P513" s="16">
        <v>15</v>
      </c>
    </row>
    <row r="514" spans="2:16" x14ac:dyDescent="0.25">
      <c r="B514" s="16">
        <v>1</v>
      </c>
      <c r="C514" s="16" t="s">
        <v>35</v>
      </c>
      <c r="D514" s="16">
        <v>97</v>
      </c>
      <c r="E514" s="16"/>
      <c r="H514" s="16">
        <v>0</v>
      </c>
      <c r="I514" s="16" t="s">
        <v>119</v>
      </c>
      <c r="J514" s="16">
        <v>237</v>
      </c>
      <c r="K514" s="16"/>
      <c r="N514" s="16">
        <v>7</v>
      </c>
      <c r="O514" s="16" t="s">
        <v>154</v>
      </c>
      <c r="P514" s="16">
        <v>14</v>
      </c>
    </row>
    <row r="515" spans="2:16" x14ac:dyDescent="0.25">
      <c r="B515" s="16">
        <v>2</v>
      </c>
      <c r="C515" s="16" t="s">
        <v>80</v>
      </c>
      <c r="D515" s="16">
        <v>70</v>
      </c>
      <c r="E515" s="16"/>
      <c r="H515" s="16">
        <v>1</v>
      </c>
      <c r="I515" s="16" t="s">
        <v>113</v>
      </c>
      <c r="J515" s="16">
        <v>110</v>
      </c>
      <c r="K515" s="16"/>
      <c r="N515" s="16">
        <v>8</v>
      </c>
      <c r="O515" s="16" t="s">
        <v>155</v>
      </c>
      <c r="P515" s="16">
        <v>13</v>
      </c>
    </row>
    <row r="516" spans="2:16" x14ac:dyDescent="0.25">
      <c r="B516" s="16">
        <v>3</v>
      </c>
      <c r="C516" s="16" t="s">
        <v>52</v>
      </c>
      <c r="D516" s="16">
        <v>66</v>
      </c>
      <c r="E516" s="16"/>
      <c r="H516" s="16">
        <v>2</v>
      </c>
      <c r="I516" s="16" t="s">
        <v>151</v>
      </c>
      <c r="J516" s="16">
        <v>59</v>
      </c>
      <c r="K516" s="16"/>
      <c r="N516" s="16">
        <v>9</v>
      </c>
      <c r="O516" s="16" t="s">
        <v>622</v>
      </c>
      <c r="P516" s="16">
        <v>12</v>
      </c>
    </row>
    <row r="517" spans="2:16" x14ac:dyDescent="0.25">
      <c r="B517" s="16">
        <v>4</v>
      </c>
      <c r="C517" s="16" t="s">
        <v>47</v>
      </c>
      <c r="D517" s="16">
        <v>34</v>
      </c>
      <c r="E517" s="16"/>
      <c r="H517" s="16">
        <v>3</v>
      </c>
      <c r="I517" s="16" t="s">
        <v>134</v>
      </c>
      <c r="J517" s="16">
        <v>49</v>
      </c>
      <c r="K517" s="16"/>
    </row>
    <row r="518" spans="2:16" x14ac:dyDescent="0.25">
      <c r="B518" s="16">
        <v>5</v>
      </c>
      <c r="C518" s="16" t="s">
        <v>81</v>
      </c>
      <c r="D518" s="16">
        <v>33</v>
      </c>
      <c r="E518" s="16"/>
      <c r="H518" s="16">
        <v>4</v>
      </c>
      <c r="I518" s="16" t="s">
        <v>139</v>
      </c>
      <c r="J518" s="16">
        <v>27</v>
      </c>
      <c r="K518" s="16"/>
      <c r="N518" s="3" t="s">
        <v>633</v>
      </c>
      <c r="O518" s="19"/>
      <c r="P518" s="19"/>
    </row>
    <row r="519" spans="2:16" x14ac:dyDescent="0.25">
      <c r="B519" s="16">
        <v>6</v>
      </c>
      <c r="C519" s="16" t="s">
        <v>69</v>
      </c>
      <c r="D519" s="16">
        <v>31</v>
      </c>
      <c r="E519" s="16"/>
      <c r="H519" s="16">
        <v>5</v>
      </c>
      <c r="I519" s="16" t="s">
        <v>41</v>
      </c>
      <c r="J519" s="16">
        <v>15</v>
      </c>
      <c r="K519" s="16"/>
      <c r="N519" s="17" t="s">
        <v>0</v>
      </c>
      <c r="O519" s="17" t="s">
        <v>1</v>
      </c>
      <c r="P519" s="17" t="s">
        <v>2</v>
      </c>
    </row>
    <row r="520" spans="2:16" x14ac:dyDescent="0.25">
      <c r="B520" s="16">
        <v>7</v>
      </c>
      <c r="C520" s="16" t="s">
        <v>41</v>
      </c>
      <c r="D520" s="16">
        <v>27</v>
      </c>
      <c r="E520" s="16"/>
      <c r="H520" s="16" t="s">
        <v>31</v>
      </c>
      <c r="I520" s="16" t="s">
        <v>154</v>
      </c>
      <c r="J520" s="16">
        <v>15</v>
      </c>
      <c r="K520" s="16"/>
      <c r="N520" s="16">
        <v>0</v>
      </c>
      <c r="O520" s="16" t="s">
        <v>119</v>
      </c>
      <c r="P520" s="16">
        <v>178</v>
      </c>
    </row>
    <row r="521" spans="2:16" x14ac:dyDescent="0.25">
      <c r="B521" s="16">
        <v>8</v>
      </c>
      <c r="C521" s="16" t="s">
        <v>59</v>
      </c>
      <c r="D521" s="16">
        <v>22</v>
      </c>
      <c r="E521" s="16"/>
      <c r="H521" s="16">
        <v>7</v>
      </c>
      <c r="I521" s="16" t="s">
        <v>155</v>
      </c>
      <c r="J521" s="16">
        <v>14</v>
      </c>
      <c r="K521" s="16"/>
      <c r="N521" s="16">
        <v>1</v>
      </c>
      <c r="O521" s="16" t="s">
        <v>151</v>
      </c>
      <c r="P521" s="16">
        <v>167</v>
      </c>
    </row>
    <row r="522" spans="2:16" x14ac:dyDescent="0.25">
      <c r="B522" s="16">
        <v>9</v>
      </c>
      <c r="C522" s="16" t="s">
        <v>37</v>
      </c>
      <c r="D522" s="16">
        <v>21</v>
      </c>
      <c r="E522" s="16"/>
      <c r="H522" s="16">
        <v>8</v>
      </c>
      <c r="I522" s="16" t="s">
        <v>148</v>
      </c>
      <c r="J522" s="16">
        <v>12</v>
      </c>
      <c r="K522" s="16"/>
      <c r="N522" s="16">
        <v>2</v>
      </c>
      <c r="O522" s="16" t="s">
        <v>139</v>
      </c>
      <c r="P522" s="16">
        <v>69</v>
      </c>
    </row>
    <row r="523" spans="2:16" x14ac:dyDescent="0.25">
      <c r="B523" s="16"/>
      <c r="C523" s="16"/>
      <c r="D523" s="16"/>
      <c r="E523" s="16"/>
      <c r="H523" s="16">
        <v>9</v>
      </c>
      <c r="I523" s="16" t="s">
        <v>129</v>
      </c>
      <c r="J523" s="16">
        <v>11</v>
      </c>
      <c r="K523" s="16"/>
      <c r="N523" s="16">
        <v>3</v>
      </c>
      <c r="O523" s="16" t="s">
        <v>113</v>
      </c>
      <c r="P523" s="16">
        <v>55</v>
      </c>
    </row>
    <row r="524" spans="2:16" x14ac:dyDescent="0.25">
      <c r="B524" s="3" t="s">
        <v>82</v>
      </c>
      <c r="C524" s="19"/>
      <c r="D524" s="19"/>
      <c r="E524" s="16"/>
      <c r="H524" s="16"/>
      <c r="I524" s="16"/>
      <c r="J524" s="16"/>
      <c r="K524" s="16"/>
      <c r="N524" s="16">
        <v>4</v>
      </c>
      <c r="O524" s="16" t="s">
        <v>129</v>
      </c>
      <c r="P524" s="16">
        <v>18</v>
      </c>
    </row>
    <row r="525" spans="2:16" x14ac:dyDescent="0.25">
      <c r="B525" s="17" t="s">
        <v>0</v>
      </c>
      <c r="C525" s="17" t="s">
        <v>1</v>
      </c>
      <c r="D525" s="17" t="s">
        <v>2</v>
      </c>
      <c r="E525" s="16"/>
      <c r="H525" s="3" t="s">
        <v>553</v>
      </c>
      <c r="I525" s="19"/>
      <c r="J525" s="19"/>
      <c r="K525" s="16"/>
      <c r="N525" s="16">
        <v>5</v>
      </c>
      <c r="O525" s="16" t="s">
        <v>134</v>
      </c>
      <c r="P525" s="16">
        <v>17</v>
      </c>
    </row>
    <row r="526" spans="2:16" x14ac:dyDescent="0.25">
      <c r="B526" s="16">
        <v>0</v>
      </c>
      <c r="C526" s="16" t="s">
        <v>65</v>
      </c>
      <c r="D526" s="16">
        <v>98</v>
      </c>
      <c r="E526" s="16"/>
      <c r="H526" s="17" t="s">
        <v>0</v>
      </c>
      <c r="I526" s="17" t="s">
        <v>1</v>
      </c>
      <c r="J526" s="17" t="s">
        <v>2</v>
      </c>
      <c r="K526" s="16"/>
      <c r="N526" s="16">
        <v>6</v>
      </c>
      <c r="O526" s="16" t="s">
        <v>154</v>
      </c>
      <c r="P526" s="16">
        <v>14</v>
      </c>
    </row>
    <row r="527" spans="2:16" x14ac:dyDescent="0.25">
      <c r="B527" s="16">
        <v>1</v>
      </c>
      <c r="C527" s="16" t="s">
        <v>35</v>
      </c>
      <c r="D527" s="16">
        <v>97</v>
      </c>
      <c r="E527" s="16"/>
      <c r="H527" s="16">
        <v>0</v>
      </c>
      <c r="I527" s="16" t="s">
        <v>119</v>
      </c>
      <c r="J527" s="16">
        <v>232</v>
      </c>
      <c r="K527" s="16"/>
      <c r="N527" s="16" t="s">
        <v>31</v>
      </c>
      <c r="O527" s="16" t="s">
        <v>41</v>
      </c>
      <c r="P527" s="16">
        <v>14</v>
      </c>
    </row>
    <row r="528" spans="2:16" x14ac:dyDescent="0.25">
      <c r="B528" s="16">
        <v>2</v>
      </c>
      <c r="C528" s="16" t="s">
        <v>80</v>
      </c>
      <c r="D528" s="16">
        <v>67</v>
      </c>
      <c r="E528" s="16"/>
      <c r="H528" s="16">
        <v>1</v>
      </c>
      <c r="I528" s="16" t="s">
        <v>113</v>
      </c>
      <c r="J528" s="16">
        <v>110</v>
      </c>
      <c r="K528" s="16"/>
      <c r="N528" s="16">
        <v>8</v>
      </c>
      <c r="O528" s="16" t="s">
        <v>155</v>
      </c>
      <c r="P528" s="16">
        <v>13</v>
      </c>
    </row>
    <row r="529" spans="2:16" x14ac:dyDescent="0.25">
      <c r="B529" s="16">
        <v>3</v>
      </c>
      <c r="C529" s="16" t="s">
        <v>52</v>
      </c>
      <c r="D529" s="16">
        <v>62</v>
      </c>
      <c r="E529" s="16"/>
      <c r="H529" s="16">
        <v>2</v>
      </c>
      <c r="I529" s="16" t="s">
        <v>151</v>
      </c>
      <c r="J529" s="16">
        <v>63</v>
      </c>
      <c r="K529" s="16"/>
      <c r="N529" s="16">
        <v>9</v>
      </c>
      <c r="O529" s="16" t="s">
        <v>622</v>
      </c>
      <c r="P529" s="16">
        <v>12</v>
      </c>
    </row>
    <row r="530" spans="2:16" x14ac:dyDescent="0.25">
      <c r="B530" s="16">
        <v>4</v>
      </c>
      <c r="C530" s="16" t="s">
        <v>81</v>
      </c>
      <c r="D530" s="16">
        <v>35</v>
      </c>
      <c r="E530" s="16"/>
      <c r="H530" s="16">
        <v>3</v>
      </c>
      <c r="I530" s="16" t="s">
        <v>134</v>
      </c>
      <c r="J530" s="16">
        <v>48</v>
      </c>
      <c r="K530" s="16"/>
    </row>
    <row r="531" spans="2:16" x14ac:dyDescent="0.25">
      <c r="B531" s="16">
        <v>5</v>
      </c>
      <c r="C531" s="16" t="s">
        <v>69</v>
      </c>
      <c r="D531" s="16">
        <v>32</v>
      </c>
      <c r="E531" s="16"/>
      <c r="H531" s="16">
        <v>4</v>
      </c>
      <c r="I531" s="16" t="s">
        <v>139</v>
      </c>
      <c r="J531" s="16">
        <v>26</v>
      </c>
      <c r="K531" s="16"/>
      <c r="N531" s="3" t="s">
        <v>634</v>
      </c>
      <c r="O531" s="19"/>
      <c r="P531" s="19"/>
    </row>
    <row r="532" spans="2:16" x14ac:dyDescent="0.25">
      <c r="B532" s="16">
        <v>6</v>
      </c>
      <c r="C532" s="16" t="s">
        <v>47</v>
      </c>
      <c r="D532" s="16">
        <v>30</v>
      </c>
      <c r="E532" s="16"/>
      <c r="H532" s="16">
        <v>5</v>
      </c>
      <c r="I532" s="16" t="s">
        <v>41</v>
      </c>
      <c r="J532" s="16">
        <v>15</v>
      </c>
      <c r="K532" s="16"/>
      <c r="N532" s="17" t="s">
        <v>0</v>
      </c>
      <c r="O532" s="17" t="s">
        <v>1</v>
      </c>
      <c r="P532" s="17" t="s">
        <v>2</v>
      </c>
    </row>
    <row r="533" spans="2:16" x14ac:dyDescent="0.25">
      <c r="B533" s="16">
        <v>7</v>
      </c>
      <c r="C533" s="16" t="s">
        <v>39</v>
      </c>
      <c r="D533" s="16">
        <v>29</v>
      </c>
      <c r="E533" s="16"/>
      <c r="H533" s="16" t="s">
        <v>31</v>
      </c>
      <c r="I533" s="16" t="s">
        <v>154</v>
      </c>
      <c r="J533" s="16">
        <v>15</v>
      </c>
      <c r="K533" s="16"/>
      <c r="N533" s="16">
        <v>0</v>
      </c>
      <c r="O533" s="16" t="s">
        <v>119</v>
      </c>
      <c r="P533" s="16">
        <v>179</v>
      </c>
    </row>
    <row r="534" spans="2:16" x14ac:dyDescent="0.25">
      <c r="B534" s="16">
        <v>8</v>
      </c>
      <c r="C534" s="16" t="s">
        <v>59</v>
      </c>
      <c r="D534" s="16">
        <v>24</v>
      </c>
      <c r="E534" s="16"/>
      <c r="H534" s="16">
        <v>7</v>
      </c>
      <c r="I534" s="16" t="s">
        <v>155</v>
      </c>
      <c r="J534" s="16">
        <v>14</v>
      </c>
      <c r="K534" s="16"/>
      <c r="N534" s="16">
        <v>1</v>
      </c>
      <c r="O534" s="16" t="s">
        <v>151</v>
      </c>
      <c r="P534" s="16">
        <v>167</v>
      </c>
    </row>
    <row r="535" spans="2:16" x14ac:dyDescent="0.25">
      <c r="B535" s="16">
        <v>9</v>
      </c>
      <c r="C535" s="16" t="s">
        <v>41</v>
      </c>
      <c r="D535" s="16">
        <v>22</v>
      </c>
      <c r="E535" s="16"/>
      <c r="H535" s="16">
        <v>8</v>
      </c>
      <c r="I535" s="16" t="s">
        <v>148</v>
      </c>
      <c r="J535" s="16">
        <v>13</v>
      </c>
      <c r="K535" s="16"/>
      <c r="N535" s="16">
        <v>2</v>
      </c>
      <c r="O535" s="16" t="s">
        <v>139</v>
      </c>
      <c r="P535" s="16">
        <v>69</v>
      </c>
    </row>
    <row r="536" spans="2:16" x14ac:dyDescent="0.25">
      <c r="B536" s="16"/>
      <c r="C536" s="16"/>
      <c r="D536" s="16"/>
      <c r="E536" s="16"/>
      <c r="H536" s="16">
        <v>9</v>
      </c>
      <c r="I536" s="16" t="s">
        <v>129</v>
      </c>
      <c r="J536" s="16">
        <v>11</v>
      </c>
      <c r="K536" s="16"/>
      <c r="N536" s="16">
        <v>3</v>
      </c>
      <c r="O536" s="16" t="s">
        <v>113</v>
      </c>
      <c r="P536" s="16">
        <v>54</v>
      </c>
    </row>
    <row r="537" spans="2:16" x14ac:dyDescent="0.25">
      <c r="B537" s="3" t="s">
        <v>91</v>
      </c>
      <c r="C537" s="19"/>
      <c r="D537" s="19"/>
      <c r="E537" s="16"/>
      <c r="H537" s="16"/>
      <c r="I537" s="16"/>
      <c r="J537" s="16"/>
      <c r="K537" s="16"/>
      <c r="N537" s="16">
        <v>4</v>
      </c>
      <c r="O537" s="16" t="s">
        <v>129</v>
      </c>
      <c r="P537" s="16">
        <v>19</v>
      </c>
    </row>
    <row r="538" spans="2:16" x14ac:dyDescent="0.25">
      <c r="B538" s="17" t="s">
        <v>0</v>
      </c>
      <c r="C538" s="17" t="s">
        <v>1</v>
      </c>
      <c r="D538" s="17" t="s">
        <v>2</v>
      </c>
      <c r="E538" s="16"/>
      <c r="H538" s="3" t="s">
        <v>554</v>
      </c>
      <c r="I538" s="19"/>
      <c r="J538" s="19"/>
      <c r="K538" s="16"/>
      <c r="N538" s="16">
        <v>5</v>
      </c>
      <c r="O538" s="16" t="s">
        <v>134</v>
      </c>
      <c r="P538" s="16">
        <v>17</v>
      </c>
    </row>
    <row r="539" spans="2:16" x14ac:dyDescent="0.25">
      <c r="B539" s="16">
        <v>0</v>
      </c>
      <c r="C539" s="16" t="s">
        <v>65</v>
      </c>
      <c r="D539" s="16">
        <v>98</v>
      </c>
      <c r="E539" s="16"/>
      <c r="H539" s="17" t="s">
        <v>0</v>
      </c>
      <c r="I539" s="17" t="s">
        <v>1</v>
      </c>
      <c r="J539" s="17" t="s">
        <v>2</v>
      </c>
      <c r="K539" s="16"/>
      <c r="N539" s="16">
        <v>6</v>
      </c>
      <c r="O539" s="16" t="s">
        <v>154</v>
      </c>
      <c r="P539" s="16">
        <v>14</v>
      </c>
    </row>
    <row r="540" spans="2:16" x14ac:dyDescent="0.25">
      <c r="B540" s="16">
        <v>1</v>
      </c>
      <c r="C540" s="16" t="s">
        <v>35</v>
      </c>
      <c r="D540" s="16">
        <v>94</v>
      </c>
      <c r="E540" s="16"/>
      <c r="H540" s="16">
        <v>0</v>
      </c>
      <c r="I540" s="16" t="s">
        <v>119</v>
      </c>
      <c r="J540" s="16">
        <v>233</v>
      </c>
      <c r="K540" s="16"/>
      <c r="N540" s="16" t="s">
        <v>31</v>
      </c>
      <c r="O540" s="16" t="s">
        <v>41</v>
      </c>
      <c r="P540" s="16">
        <v>14</v>
      </c>
    </row>
    <row r="541" spans="2:16" x14ac:dyDescent="0.25">
      <c r="B541" s="16">
        <v>2</v>
      </c>
      <c r="C541" s="16" t="s">
        <v>80</v>
      </c>
      <c r="D541" s="16">
        <v>67</v>
      </c>
      <c r="E541" s="16"/>
      <c r="H541" s="16">
        <v>1</v>
      </c>
      <c r="I541" s="16" t="s">
        <v>113</v>
      </c>
      <c r="J541" s="16">
        <v>110</v>
      </c>
      <c r="K541" s="16"/>
      <c r="N541" s="16">
        <v>8</v>
      </c>
      <c r="O541" s="16" t="s">
        <v>155</v>
      </c>
      <c r="P541" s="16">
        <v>13</v>
      </c>
    </row>
    <row r="542" spans="2:16" x14ac:dyDescent="0.25">
      <c r="B542" s="16">
        <v>3</v>
      </c>
      <c r="C542" s="16" t="s">
        <v>52</v>
      </c>
      <c r="D542" s="16">
        <v>62</v>
      </c>
      <c r="E542" s="16"/>
      <c r="H542" s="16">
        <v>2</v>
      </c>
      <c r="I542" s="16" t="s">
        <v>151</v>
      </c>
      <c r="J542" s="16">
        <v>67</v>
      </c>
      <c r="K542" s="16"/>
      <c r="N542" s="16">
        <v>9</v>
      </c>
      <c r="O542" s="16" t="s">
        <v>622</v>
      </c>
      <c r="P542" s="16">
        <v>12</v>
      </c>
    </row>
    <row r="543" spans="2:16" x14ac:dyDescent="0.25">
      <c r="B543" s="16">
        <v>4</v>
      </c>
      <c r="C543" s="16" t="s">
        <v>81</v>
      </c>
      <c r="D543" s="16">
        <v>38</v>
      </c>
      <c r="E543" s="16"/>
      <c r="H543" s="16">
        <v>3</v>
      </c>
      <c r="I543" s="16" t="s">
        <v>134</v>
      </c>
      <c r="J543" s="16">
        <v>47</v>
      </c>
      <c r="K543" s="16"/>
    </row>
    <row r="544" spans="2:16" x14ac:dyDescent="0.25">
      <c r="B544" s="16">
        <v>5</v>
      </c>
      <c r="C544" s="16" t="s">
        <v>69</v>
      </c>
      <c r="D544" s="16">
        <v>33</v>
      </c>
      <c r="E544" s="16"/>
      <c r="H544" s="16">
        <v>4</v>
      </c>
      <c r="I544" s="16" t="s">
        <v>139</v>
      </c>
      <c r="J544" s="16">
        <v>24</v>
      </c>
      <c r="K544" s="16"/>
      <c r="N544" s="3" t="s">
        <v>635</v>
      </c>
      <c r="O544" s="19"/>
      <c r="P544" s="19"/>
    </row>
    <row r="545" spans="2:16" x14ac:dyDescent="0.25">
      <c r="B545" s="16">
        <v>6</v>
      </c>
      <c r="C545" s="16" t="s">
        <v>47</v>
      </c>
      <c r="D545" s="16">
        <v>30</v>
      </c>
      <c r="E545" s="16"/>
      <c r="H545" s="16">
        <v>5</v>
      </c>
      <c r="I545" s="16" t="s">
        <v>154</v>
      </c>
      <c r="J545" s="16">
        <v>16</v>
      </c>
      <c r="K545" s="16"/>
      <c r="N545" s="17" t="s">
        <v>0</v>
      </c>
      <c r="O545" s="17" t="s">
        <v>1</v>
      </c>
      <c r="P545" s="17" t="s">
        <v>2</v>
      </c>
    </row>
    <row r="546" spans="2:16" x14ac:dyDescent="0.25">
      <c r="B546" s="16">
        <v>7</v>
      </c>
      <c r="C546" s="16" t="s">
        <v>39</v>
      </c>
      <c r="D546" s="16">
        <v>29</v>
      </c>
      <c r="E546" s="16"/>
      <c r="H546" s="16">
        <v>6</v>
      </c>
      <c r="I546" s="16" t="s">
        <v>41</v>
      </c>
      <c r="J546" s="16">
        <v>15</v>
      </c>
      <c r="K546" s="16"/>
      <c r="N546" s="16">
        <v>0</v>
      </c>
      <c r="O546" s="16" t="s">
        <v>119</v>
      </c>
      <c r="P546" s="16">
        <v>184</v>
      </c>
    </row>
    <row r="547" spans="2:16" x14ac:dyDescent="0.25">
      <c r="B547" s="16">
        <v>8</v>
      </c>
      <c r="C547" s="16" t="s">
        <v>59</v>
      </c>
      <c r="D547" s="16">
        <v>24</v>
      </c>
      <c r="E547" s="16"/>
      <c r="H547" s="16">
        <v>7</v>
      </c>
      <c r="I547" s="16" t="s">
        <v>155</v>
      </c>
      <c r="J547" s="16">
        <v>13</v>
      </c>
      <c r="K547" s="16"/>
      <c r="N547" s="16">
        <v>1</v>
      </c>
      <c r="O547" s="16" t="s">
        <v>151</v>
      </c>
      <c r="P547" s="16">
        <v>165</v>
      </c>
    </row>
    <row r="548" spans="2:16" x14ac:dyDescent="0.25">
      <c r="B548" s="16">
        <v>9</v>
      </c>
      <c r="C548" s="16" t="s">
        <v>41</v>
      </c>
      <c r="D548" s="16">
        <v>22</v>
      </c>
      <c r="E548" s="16"/>
      <c r="H548" s="16">
        <v>8</v>
      </c>
      <c r="I548" s="16" t="s">
        <v>148</v>
      </c>
      <c r="J548" s="16">
        <v>12</v>
      </c>
      <c r="K548" s="16"/>
      <c r="N548" s="16">
        <v>2</v>
      </c>
      <c r="O548" s="16" t="s">
        <v>139</v>
      </c>
      <c r="P548" s="16">
        <v>68</v>
      </c>
    </row>
    <row r="549" spans="2:16" x14ac:dyDescent="0.25">
      <c r="B549" s="16"/>
      <c r="C549" s="16"/>
      <c r="D549" s="16"/>
      <c r="E549" s="16"/>
      <c r="H549" s="16">
        <v>9</v>
      </c>
      <c r="I549" s="16" t="s">
        <v>129</v>
      </c>
      <c r="J549" s="16">
        <v>11</v>
      </c>
      <c r="K549" s="16"/>
      <c r="N549" s="16">
        <v>3</v>
      </c>
      <c r="O549" s="16" t="s">
        <v>113</v>
      </c>
      <c r="P549" s="16">
        <v>54</v>
      </c>
    </row>
    <row r="550" spans="2:16" x14ac:dyDescent="0.25">
      <c r="B550" s="3" t="s">
        <v>92</v>
      </c>
      <c r="C550" s="19"/>
      <c r="D550" s="19"/>
      <c r="E550" s="16"/>
      <c r="H550" s="16"/>
      <c r="I550" s="16"/>
      <c r="J550" s="16"/>
      <c r="K550" s="16"/>
      <c r="N550" s="16">
        <v>4</v>
      </c>
      <c r="O550" s="16" t="s">
        <v>129</v>
      </c>
      <c r="P550" s="16">
        <v>19</v>
      </c>
    </row>
    <row r="551" spans="2:16" x14ac:dyDescent="0.25">
      <c r="B551" s="17" t="s">
        <v>0</v>
      </c>
      <c r="C551" s="17" t="s">
        <v>1</v>
      </c>
      <c r="D551" s="17" t="s">
        <v>2</v>
      </c>
      <c r="E551" s="16"/>
      <c r="H551" s="3" t="s">
        <v>555</v>
      </c>
      <c r="I551" s="19"/>
      <c r="J551" s="19"/>
      <c r="K551" s="16"/>
      <c r="N551" s="16">
        <v>5</v>
      </c>
      <c r="O551" s="16" t="s">
        <v>134</v>
      </c>
      <c r="P551" s="16">
        <v>17</v>
      </c>
    </row>
    <row r="552" spans="2:16" x14ac:dyDescent="0.25">
      <c r="B552" s="16">
        <v>0</v>
      </c>
      <c r="C552" s="16" t="s">
        <v>65</v>
      </c>
      <c r="D552" s="16">
        <v>104</v>
      </c>
      <c r="E552" s="16"/>
      <c r="H552" s="17" t="s">
        <v>0</v>
      </c>
      <c r="I552" s="17" t="s">
        <v>1</v>
      </c>
      <c r="J552" s="17" t="s">
        <v>2</v>
      </c>
      <c r="K552" s="16"/>
      <c r="N552" s="16">
        <v>6</v>
      </c>
      <c r="O552" s="16" t="s">
        <v>154</v>
      </c>
      <c r="P552" s="16">
        <v>14</v>
      </c>
    </row>
    <row r="553" spans="2:16" x14ac:dyDescent="0.25">
      <c r="B553" s="16">
        <v>1</v>
      </c>
      <c r="C553" s="16" t="s">
        <v>35</v>
      </c>
      <c r="D553" s="16">
        <v>91</v>
      </c>
      <c r="E553" s="16"/>
      <c r="H553" s="16">
        <v>0</v>
      </c>
      <c r="I553" s="16" t="s">
        <v>119</v>
      </c>
      <c r="J553" s="16">
        <v>232</v>
      </c>
      <c r="K553" s="16"/>
      <c r="N553" s="16" t="s">
        <v>31</v>
      </c>
      <c r="O553" s="16" t="s">
        <v>41</v>
      </c>
      <c r="P553" s="16">
        <v>14</v>
      </c>
    </row>
    <row r="554" spans="2:16" x14ac:dyDescent="0.25">
      <c r="B554" s="16">
        <v>2</v>
      </c>
      <c r="C554" s="16" t="s">
        <v>80</v>
      </c>
      <c r="D554" s="16">
        <v>66</v>
      </c>
      <c r="E554" s="16"/>
      <c r="H554" s="16">
        <v>1</v>
      </c>
      <c r="I554" s="16" t="s">
        <v>113</v>
      </c>
      <c r="J554" s="16">
        <v>108</v>
      </c>
      <c r="K554" s="16"/>
      <c r="N554" s="16">
        <v>8</v>
      </c>
      <c r="O554" s="16" t="s">
        <v>155</v>
      </c>
      <c r="P554" s="16">
        <v>13</v>
      </c>
    </row>
    <row r="555" spans="2:16" x14ac:dyDescent="0.25">
      <c r="B555" s="16">
        <v>3</v>
      </c>
      <c r="C555" s="16" t="s">
        <v>52</v>
      </c>
      <c r="D555" s="16">
        <v>59</v>
      </c>
      <c r="E555" s="16"/>
      <c r="H555" s="16">
        <v>2</v>
      </c>
      <c r="I555" s="16" t="s">
        <v>151</v>
      </c>
      <c r="J555" s="16">
        <v>71</v>
      </c>
      <c r="K555" s="16"/>
      <c r="N555" s="16">
        <v>9</v>
      </c>
      <c r="O555" s="16" t="s">
        <v>622</v>
      </c>
      <c r="P555" s="16">
        <v>12</v>
      </c>
    </row>
    <row r="556" spans="2:16" x14ac:dyDescent="0.25">
      <c r="B556" s="16">
        <v>4</v>
      </c>
      <c r="C556" s="16" t="s">
        <v>81</v>
      </c>
      <c r="D556" s="16">
        <v>38</v>
      </c>
      <c r="E556" s="16"/>
      <c r="H556" s="16">
        <v>3</v>
      </c>
      <c r="I556" s="16" t="s">
        <v>134</v>
      </c>
      <c r="J556" s="16">
        <v>46</v>
      </c>
      <c r="K556" s="16"/>
    </row>
    <row r="557" spans="2:16" x14ac:dyDescent="0.25">
      <c r="B557" s="16">
        <v>5</v>
      </c>
      <c r="C557" s="16" t="s">
        <v>69</v>
      </c>
      <c r="D557" s="16">
        <v>34</v>
      </c>
      <c r="E557" s="16"/>
      <c r="H557" s="16">
        <v>4</v>
      </c>
      <c r="I557" s="16" t="s">
        <v>139</v>
      </c>
      <c r="J557" s="16">
        <v>20</v>
      </c>
      <c r="K557" s="16"/>
      <c r="N557" s="3" t="s">
        <v>636</v>
      </c>
      <c r="O557" s="19"/>
      <c r="P557" s="19"/>
    </row>
    <row r="558" spans="2:16" x14ac:dyDescent="0.25">
      <c r="B558" s="16">
        <v>6</v>
      </c>
      <c r="C558" s="16" t="s">
        <v>47</v>
      </c>
      <c r="D558" s="16">
        <v>31</v>
      </c>
      <c r="E558" s="16"/>
      <c r="H558" s="16">
        <v>5</v>
      </c>
      <c r="I558" s="16" t="s">
        <v>154</v>
      </c>
      <c r="J558" s="16">
        <v>16</v>
      </c>
      <c r="K558" s="16"/>
      <c r="N558" s="17" t="s">
        <v>0</v>
      </c>
      <c r="O558" s="17" t="s">
        <v>1</v>
      </c>
      <c r="P558" s="17" t="s">
        <v>2</v>
      </c>
    </row>
    <row r="559" spans="2:16" x14ac:dyDescent="0.25">
      <c r="B559" s="16">
        <v>7</v>
      </c>
      <c r="C559" s="16" t="s">
        <v>39</v>
      </c>
      <c r="D559" s="16">
        <v>27</v>
      </c>
      <c r="E559" s="16"/>
      <c r="H559" s="16">
        <v>6</v>
      </c>
      <c r="I559" s="16" t="s">
        <v>41</v>
      </c>
      <c r="J559" s="16">
        <v>15</v>
      </c>
      <c r="K559" s="16"/>
      <c r="N559" s="16">
        <v>0</v>
      </c>
      <c r="O559" s="16" t="s">
        <v>119</v>
      </c>
      <c r="P559" s="16">
        <v>184</v>
      </c>
    </row>
    <row r="560" spans="2:16" x14ac:dyDescent="0.25">
      <c r="B560" s="16">
        <v>8</v>
      </c>
      <c r="C560" s="16" t="s">
        <v>59</v>
      </c>
      <c r="D560" s="16">
        <v>24</v>
      </c>
      <c r="E560" s="16"/>
      <c r="H560" s="16">
        <v>7</v>
      </c>
      <c r="I560" s="16" t="s">
        <v>155</v>
      </c>
      <c r="J560" s="16">
        <v>13</v>
      </c>
      <c r="K560" s="16"/>
      <c r="N560" s="16">
        <v>1</v>
      </c>
      <c r="O560" s="16" t="s">
        <v>151</v>
      </c>
      <c r="P560" s="16">
        <v>165</v>
      </c>
    </row>
    <row r="561" spans="2:16" x14ac:dyDescent="0.25">
      <c r="B561" s="16">
        <v>9</v>
      </c>
      <c r="C561" s="16" t="s">
        <v>41</v>
      </c>
      <c r="D561" s="16">
        <v>21</v>
      </c>
      <c r="E561" s="16"/>
      <c r="H561" s="16">
        <v>8</v>
      </c>
      <c r="I561" s="16" t="s">
        <v>148</v>
      </c>
      <c r="J561" s="16">
        <v>12</v>
      </c>
      <c r="K561" s="16"/>
      <c r="N561" s="16">
        <v>2</v>
      </c>
      <c r="O561" s="16" t="s">
        <v>139</v>
      </c>
      <c r="P561" s="16">
        <v>68</v>
      </c>
    </row>
    <row r="562" spans="2:16" x14ac:dyDescent="0.25">
      <c r="B562" s="16"/>
      <c r="C562" s="16"/>
      <c r="D562" s="16"/>
      <c r="E562" s="16"/>
      <c r="H562" s="16">
        <v>9</v>
      </c>
      <c r="I562" s="16" t="s">
        <v>160</v>
      </c>
      <c r="J562" s="16">
        <v>11</v>
      </c>
      <c r="K562" s="16"/>
      <c r="N562" s="16">
        <v>3</v>
      </c>
      <c r="O562" s="16" t="s">
        <v>113</v>
      </c>
      <c r="P562" s="16">
        <v>53</v>
      </c>
    </row>
    <row r="563" spans="2:16" x14ac:dyDescent="0.25">
      <c r="B563" s="9" t="s">
        <v>95</v>
      </c>
      <c r="C563" s="16"/>
      <c r="D563" s="16"/>
      <c r="E563" s="16"/>
      <c r="H563" s="16" t="s">
        <v>31</v>
      </c>
      <c r="I563" s="16" t="s">
        <v>129</v>
      </c>
      <c r="J563" s="16">
        <v>11</v>
      </c>
      <c r="K563" s="16"/>
      <c r="N563" s="16">
        <v>4</v>
      </c>
      <c r="O563" s="16" t="s">
        <v>129</v>
      </c>
      <c r="P563" s="16">
        <v>19</v>
      </c>
    </row>
    <row r="564" spans="2:16" x14ac:dyDescent="0.25">
      <c r="B564" s="9" t="s">
        <v>97</v>
      </c>
      <c r="C564" s="16"/>
      <c r="D564" s="16"/>
      <c r="E564" s="16"/>
      <c r="H564" s="16"/>
      <c r="I564" s="16"/>
      <c r="J564" s="16"/>
      <c r="K564" s="16"/>
      <c r="N564" s="16">
        <v>5</v>
      </c>
      <c r="O564" s="16" t="s">
        <v>134</v>
      </c>
      <c r="P564" s="16">
        <v>17</v>
      </c>
    </row>
    <row r="565" spans="2:16" x14ac:dyDescent="0.25">
      <c r="B565" s="9" t="s">
        <v>96</v>
      </c>
      <c r="C565" s="16"/>
      <c r="D565" s="16"/>
      <c r="E565" s="16"/>
      <c r="H565" s="3" t="s">
        <v>556</v>
      </c>
      <c r="I565" s="19"/>
      <c r="J565" s="19"/>
      <c r="K565" s="16"/>
      <c r="N565" s="16">
        <v>6</v>
      </c>
      <c r="O565" s="16" t="s">
        <v>154</v>
      </c>
      <c r="P565" s="16">
        <v>14</v>
      </c>
    </row>
    <row r="566" spans="2:16" x14ac:dyDescent="0.25">
      <c r="B566" s="16"/>
      <c r="C566" s="16"/>
      <c r="D566" s="16"/>
      <c r="E566" s="16"/>
      <c r="H566" s="17" t="s">
        <v>0</v>
      </c>
      <c r="I566" s="17" t="s">
        <v>1</v>
      </c>
      <c r="J566" s="17" t="s">
        <v>2</v>
      </c>
      <c r="K566" s="16"/>
      <c r="N566" s="16" t="s">
        <v>31</v>
      </c>
      <c r="O566" s="16" t="s">
        <v>41</v>
      </c>
      <c r="P566" s="16">
        <v>14</v>
      </c>
    </row>
    <row r="567" spans="2:16" x14ac:dyDescent="0.25">
      <c r="B567" s="3" t="s">
        <v>93</v>
      </c>
      <c r="C567" s="19"/>
      <c r="D567" s="19"/>
      <c r="E567" s="16"/>
      <c r="H567" s="16">
        <v>0</v>
      </c>
      <c r="I567" s="16" t="s">
        <v>119</v>
      </c>
      <c r="J567" s="16">
        <v>231</v>
      </c>
      <c r="K567" s="16"/>
      <c r="N567" s="16">
        <v>8</v>
      </c>
      <c r="O567" s="16" t="s">
        <v>155</v>
      </c>
      <c r="P567" s="16">
        <v>13</v>
      </c>
    </row>
    <row r="568" spans="2:16" x14ac:dyDescent="0.25">
      <c r="B568" s="17" t="s">
        <v>0</v>
      </c>
      <c r="C568" s="17" t="s">
        <v>1</v>
      </c>
      <c r="D568" s="17" t="s">
        <v>2</v>
      </c>
      <c r="E568" s="16"/>
      <c r="H568" s="16">
        <v>1</v>
      </c>
      <c r="I568" s="16" t="s">
        <v>113</v>
      </c>
      <c r="J568" s="16">
        <v>108</v>
      </c>
      <c r="K568" s="16"/>
      <c r="N568" s="16">
        <v>9</v>
      </c>
      <c r="O568" s="16" t="s">
        <v>622</v>
      </c>
      <c r="P568" s="16">
        <v>12</v>
      </c>
    </row>
    <row r="569" spans="2:16" x14ac:dyDescent="0.25">
      <c r="B569" s="16">
        <v>0</v>
      </c>
      <c r="C569" s="16" t="s">
        <v>65</v>
      </c>
      <c r="D569" s="16">
        <v>104</v>
      </c>
      <c r="E569" s="16"/>
      <c r="H569" s="16">
        <v>2</v>
      </c>
      <c r="I569" s="16" t="s">
        <v>151</v>
      </c>
      <c r="J569" s="16">
        <v>74</v>
      </c>
      <c r="K569" s="16"/>
    </row>
    <row r="570" spans="2:16" x14ac:dyDescent="0.25">
      <c r="B570" s="16">
        <v>1</v>
      </c>
      <c r="C570" s="16" t="s">
        <v>35</v>
      </c>
      <c r="D570" s="16">
        <v>89</v>
      </c>
      <c r="E570" s="16"/>
      <c r="H570" s="16">
        <v>3</v>
      </c>
      <c r="I570" s="16" t="s">
        <v>134</v>
      </c>
      <c r="J570" s="16">
        <v>46</v>
      </c>
      <c r="K570" s="16"/>
      <c r="N570" s="3" t="s">
        <v>637</v>
      </c>
      <c r="O570" s="19"/>
      <c r="P570" s="19"/>
    </row>
    <row r="571" spans="2:16" x14ac:dyDescent="0.25">
      <c r="B571" s="16">
        <v>2</v>
      </c>
      <c r="C571" s="16" t="s">
        <v>80</v>
      </c>
      <c r="D571" s="16">
        <v>66</v>
      </c>
      <c r="E571" s="16"/>
      <c r="H571" s="16">
        <v>4</v>
      </c>
      <c r="I571" s="16" t="s">
        <v>139</v>
      </c>
      <c r="J571" s="16">
        <v>20</v>
      </c>
      <c r="K571" s="16"/>
      <c r="N571" s="17" t="s">
        <v>0</v>
      </c>
      <c r="O571" s="17" t="s">
        <v>1</v>
      </c>
      <c r="P571" s="17" t="s">
        <v>2</v>
      </c>
    </row>
    <row r="572" spans="2:16" x14ac:dyDescent="0.25">
      <c r="B572" s="16">
        <v>3</v>
      </c>
      <c r="C572" s="16" t="s">
        <v>52</v>
      </c>
      <c r="D572" s="16">
        <v>58</v>
      </c>
      <c r="E572" s="16"/>
      <c r="H572" s="16">
        <v>5</v>
      </c>
      <c r="I572" s="16" t="s">
        <v>154</v>
      </c>
      <c r="J572" s="16">
        <v>16</v>
      </c>
      <c r="K572" s="16"/>
      <c r="N572" s="16">
        <v>0</v>
      </c>
      <c r="O572" s="16" t="s">
        <v>119</v>
      </c>
      <c r="P572" s="16">
        <v>185</v>
      </c>
    </row>
    <row r="573" spans="2:16" x14ac:dyDescent="0.25">
      <c r="B573" s="16">
        <v>4</v>
      </c>
      <c r="C573" s="16" t="s">
        <v>81</v>
      </c>
      <c r="D573" s="16">
        <v>40</v>
      </c>
      <c r="E573" s="16"/>
      <c r="H573" s="16">
        <v>6</v>
      </c>
      <c r="I573" s="16" t="s">
        <v>41</v>
      </c>
      <c r="J573" s="16">
        <v>15</v>
      </c>
      <c r="K573" s="16"/>
      <c r="N573" s="16">
        <v>1</v>
      </c>
      <c r="O573" s="16" t="s">
        <v>151</v>
      </c>
      <c r="P573" s="16">
        <v>165</v>
      </c>
    </row>
    <row r="574" spans="2:16" x14ac:dyDescent="0.25">
      <c r="B574" s="16">
        <v>5</v>
      </c>
      <c r="C574" s="16" t="s">
        <v>69</v>
      </c>
      <c r="D574" s="16">
        <v>31</v>
      </c>
      <c r="E574" s="16"/>
      <c r="H574" s="16">
        <v>7</v>
      </c>
      <c r="I574" s="16" t="s">
        <v>155</v>
      </c>
      <c r="J574" s="16">
        <v>13</v>
      </c>
      <c r="K574" s="16"/>
      <c r="N574" s="16">
        <v>2</v>
      </c>
      <c r="O574" s="16" t="s">
        <v>139</v>
      </c>
      <c r="P574" s="16">
        <v>67</v>
      </c>
    </row>
    <row r="575" spans="2:16" x14ac:dyDescent="0.25">
      <c r="B575" s="16">
        <v>6</v>
      </c>
      <c r="C575" s="16" t="s">
        <v>47</v>
      </c>
      <c r="D575" s="16">
        <v>30</v>
      </c>
      <c r="E575" s="16"/>
      <c r="H575" s="16">
        <v>8</v>
      </c>
      <c r="I575" s="16" t="s">
        <v>148</v>
      </c>
      <c r="J575" s="16">
        <v>12</v>
      </c>
      <c r="K575" s="16"/>
      <c r="N575" s="16">
        <v>3</v>
      </c>
      <c r="O575" s="16" t="s">
        <v>113</v>
      </c>
      <c r="P575" s="16">
        <v>53</v>
      </c>
    </row>
    <row r="576" spans="2:16" x14ac:dyDescent="0.25">
      <c r="B576" s="16">
        <v>7</v>
      </c>
      <c r="C576" s="16" t="s">
        <v>39</v>
      </c>
      <c r="D576" s="16">
        <v>26</v>
      </c>
      <c r="E576" s="16"/>
      <c r="H576" s="16">
        <v>9</v>
      </c>
      <c r="I576" s="16" t="s">
        <v>160</v>
      </c>
      <c r="J576" s="16">
        <v>11</v>
      </c>
      <c r="K576" s="16"/>
      <c r="N576" s="16">
        <v>4</v>
      </c>
      <c r="O576" s="16" t="s">
        <v>129</v>
      </c>
      <c r="P576" s="16">
        <v>19</v>
      </c>
    </row>
    <row r="577" spans="2:16" x14ac:dyDescent="0.25">
      <c r="B577" s="16">
        <v>8</v>
      </c>
      <c r="C577" s="16" t="s">
        <v>59</v>
      </c>
      <c r="D577" s="16">
        <v>24</v>
      </c>
      <c r="E577" s="16"/>
      <c r="H577" s="16" t="s">
        <v>31</v>
      </c>
      <c r="I577" s="16" t="s">
        <v>129</v>
      </c>
      <c r="J577" s="16">
        <v>11</v>
      </c>
      <c r="K577" s="16"/>
      <c r="N577" s="16">
        <v>5</v>
      </c>
      <c r="O577" s="16" t="s">
        <v>134</v>
      </c>
      <c r="P577" s="16">
        <v>17</v>
      </c>
    </row>
    <row r="578" spans="2:16" x14ac:dyDescent="0.25">
      <c r="B578" s="16">
        <v>9</v>
      </c>
      <c r="C578" s="16" t="s">
        <v>94</v>
      </c>
      <c r="D578" s="16">
        <v>21</v>
      </c>
      <c r="E578" s="16"/>
      <c r="H578" s="16"/>
      <c r="I578" s="16"/>
      <c r="J578" s="16"/>
      <c r="K578" s="16"/>
      <c r="N578" s="16">
        <v>6</v>
      </c>
      <c r="O578" s="16" t="s">
        <v>154</v>
      </c>
      <c r="P578" s="16">
        <v>14</v>
      </c>
    </row>
    <row r="579" spans="2:16" x14ac:dyDescent="0.25">
      <c r="B579" s="16"/>
      <c r="C579" s="16"/>
      <c r="D579" s="16"/>
      <c r="E579" s="16"/>
      <c r="H579" s="3" t="s">
        <v>557</v>
      </c>
      <c r="I579" s="19"/>
      <c r="J579" s="19"/>
      <c r="K579" s="16"/>
      <c r="N579" s="16" t="s">
        <v>31</v>
      </c>
      <c r="O579" s="16" t="s">
        <v>41</v>
      </c>
      <c r="P579" s="16">
        <v>14</v>
      </c>
    </row>
    <row r="580" spans="2:16" x14ac:dyDescent="0.25">
      <c r="B580" s="3" t="s">
        <v>98</v>
      </c>
      <c r="C580" s="19"/>
      <c r="D580" s="19"/>
      <c r="E580" s="16"/>
      <c r="H580" s="17" t="s">
        <v>0</v>
      </c>
      <c r="I580" s="17" t="s">
        <v>1</v>
      </c>
      <c r="J580" s="17" t="s">
        <v>2</v>
      </c>
      <c r="K580" s="16"/>
      <c r="N580" s="16">
        <v>8</v>
      </c>
      <c r="O580" s="16" t="s">
        <v>155</v>
      </c>
      <c r="P580" s="16">
        <v>13</v>
      </c>
    </row>
    <row r="581" spans="2:16" x14ac:dyDescent="0.25">
      <c r="B581" s="17" t="s">
        <v>0</v>
      </c>
      <c r="C581" s="17" t="s">
        <v>1</v>
      </c>
      <c r="D581" s="17" t="s">
        <v>2</v>
      </c>
      <c r="E581" s="16"/>
      <c r="H581" s="16">
        <v>0</v>
      </c>
      <c r="I581" s="16" t="s">
        <v>119</v>
      </c>
      <c r="J581" s="16">
        <v>228</v>
      </c>
      <c r="K581" s="16"/>
      <c r="N581" s="16">
        <v>9</v>
      </c>
      <c r="O581" s="16" t="s">
        <v>622</v>
      </c>
      <c r="P581" s="16">
        <v>12</v>
      </c>
    </row>
    <row r="582" spans="2:16" x14ac:dyDescent="0.25">
      <c r="B582" s="16">
        <v>0</v>
      </c>
      <c r="C582" s="16" t="s">
        <v>65</v>
      </c>
      <c r="D582" s="16">
        <v>104</v>
      </c>
      <c r="E582" s="16"/>
      <c r="H582" s="16">
        <v>1</v>
      </c>
      <c r="I582" s="16" t="s">
        <v>113</v>
      </c>
      <c r="J582" s="16">
        <v>107</v>
      </c>
      <c r="K582" s="16"/>
    </row>
    <row r="583" spans="2:16" x14ac:dyDescent="0.25">
      <c r="B583" s="16">
        <v>1</v>
      </c>
      <c r="C583" s="16" t="s">
        <v>35</v>
      </c>
      <c r="D583" s="16">
        <v>89</v>
      </c>
      <c r="E583" s="16"/>
      <c r="H583" s="16">
        <v>2</v>
      </c>
      <c r="I583" s="16" t="s">
        <v>151</v>
      </c>
      <c r="J583" s="16">
        <v>78</v>
      </c>
      <c r="K583" s="16"/>
      <c r="N583" s="3" t="s">
        <v>638</v>
      </c>
      <c r="O583" s="19"/>
      <c r="P583" s="19"/>
    </row>
    <row r="584" spans="2:16" x14ac:dyDescent="0.25">
      <c r="B584" s="16">
        <v>2</v>
      </c>
      <c r="C584" s="16" t="s">
        <v>80</v>
      </c>
      <c r="D584" s="16">
        <v>66</v>
      </c>
      <c r="E584" s="16"/>
      <c r="H584" s="16">
        <v>3</v>
      </c>
      <c r="I584" s="16" t="s">
        <v>134</v>
      </c>
      <c r="J584" s="16">
        <v>45</v>
      </c>
      <c r="K584" s="16"/>
      <c r="N584" s="17" t="s">
        <v>0</v>
      </c>
      <c r="O584" s="17" t="s">
        <v>1</v>
      </c>
      <c r="P584" s="17" t="s">
        <v>2</v>
      </c>
    </row>
    <row r="585" spans="2:16" x14ac:dyDescent="0.25">
      <c r="B585" s="16">
        <v>3</v>
      </c>
      <c r="C585" s="16" t="s">
        <v>52</v>
      </c>
      <c r="D585" s="16">
        <v>58</v>
      </c>
      <c r="E585" s="16"/>
      <c r="H585" s="16">
        <v>4</v>
      </c>
      <c r="I585" s="16" t="s">
        <v>139</v>
      </c>
      <c r="J585" s="16">
        <v>20</v>
      </c>
      <c r="K585" s="16"/>
      <c r="N585" s="16">
        <v>0</v>
      </c>
      <c r="O585" s="16" t="s">
        <v>119</v>
      </c>
      <c r="P585" s="16">
        <v>182</v>
      </c>
    </row>
    <row r="586" spans="2:16" x14ac:dyDescent="0.25">
      <c r="B586" s="16">
        <v>4</v>
      </c>
      <c r="C586" s="16" t="s">
        <v>81</v>
      </c>
      <c r="D586" s="16">
        <v>40</v>
      </c>
      <c r="E586" s="16"/>
      <c r="H586" s="16">
        <v>5</v>
      </c>
      <c r="I586" s="16" t="s">
        <v>154</v>
      </c>
      <c r="J586" s="16">
        <v>16</v>
      </c>
      <c r="K586" s="16"/>
      <c r="N586" s="16">
        <v>1</v>
      </c>
      <c r="O586" s="16" t="s">
        <v>151</v>
      </c>
      <c r="P586" s="16">
        <v>171</v>
      </c>
    </row>
    <row r="587" spans="2:16" x14ac:dyDescent="0.25">
      <c r="B587" s="16">
        <v>5</v>
      </c>
      <c r="C587" s="16" t="s">
        <v>69</v>
      </c>
      <c r="D587" s="16">
        <v>31</v>
      </c>
      <c r="E587" s="16"/>
      <c r="H587" s="16">
        <v>6</v>
      </c>
      <c r="I587" s="16" t="s">
        <v>41</v>
      </c>
      <c r="J587" s="16">
        <v>15</v>
      </c>
      <c r="K587" s="16"/>
      <c r="N587" s="16">
        <v>2</v>
      </c>
      <c r="O587" s="16" t="s">
        <v>139</v>
      </c>
      <c r="P587" s="16">
        <v>67</v>
      </c>
    </row>
    <row r="588" spans="2:16" x14ac:dyDescent="0.25">
      <c r="B588" s="16">
        <v>6</v>
      </c>
      <c r="C588" s="16" t="s">
        <v>47</v>
      </c>
      <c r="D588" s="16">
        <v>30</v>
      </c>
      <c r="E588" s="16"/>
      <c r="H588" s="16">
        <v>7</v>
      </c>
      <c r="I588" s="16" t="s">
        <v>155</v>
      </c>
      <c r="J588" s="16">
        <v>13</v>
      </c>
      <c r="K588" s="16"/>
      <c r="N588" s="16">
        <v>3</v>
      </c>
      <c r="O588" s="16" t="s">
        <v>113</v>
      </c>
      <c r="P588" s="16">
        <v>50</v>
      </c>
    </row>
    <row r="589" spans="2:16" x14ac:dyDescent="0.25">
      <c r="B589" s="16">
        <v>7</v>
      </c>
      <c r="C589" s="16" t="s">
        <v>39</v>
      </c>
      <c r="D589" s="16">
        <v>26</v>
      </c>
      <c r="E589" s="16"/>
      <c r="H589" s="16">
        <v>8</v>
      </c>
      <c r="I589" s="16" t="s">
        <v>148</v>
      </c>
      <c r="J589" s="16">
        <v>12</v>
      </c>
      <c r="K589" s="16"/>
      <c r="N589" s="16">
        <v>4</v>
      </c>
      <c r="O589" s="16" t="s">
        <v>129</v>
      </c>
      <c r="P589" s="16">
        <v>19</v>
      </c>
    </row>
    <row r="590" spans="2:16" x14ac:dyDescent="0.25">
      <c r="B590" s="16">
        <v>8</v>
      </c>
      <c r="C590" s="16" t="s">
        <v>59</v>
      </c>
      <c r="D590" s="16">
        <v>24</v>
      </c>
      <c r="E590" s="16"/>
      <c r="H590" s="16" t="s">
        <v>31</v>
      </c>
      <c r="I590" s="16" t="s">
        <v>160</v>
      </c>
      <c r="J590" s="16">
        <v>12</v>
      </c>
      <c r="K590" s="16"/>
      <c r="N590" s="16">
        <v>5</v>
      </c>
      <c r="O590" s="16" t="s">
        <v>134</v>
      </c>
      <c r="P590" s="16">
        <v>17</v>
      </c>
    </row>
    <row r="591" spans="2:16" x14ac:dyDescent="0.25">
      <c r="B591" s="16">
        <v>9</v>
      </c>
      <c r="C591" s="16" t="s">
        <v>94</v>
      </c>
      <c r="D591" s="16">
        <v>21</v>
      </c>
      <c r="E591" s="16"/>
      <c r="H591" s="16"/>
      <c r="I591" s="16"/>
      <c r="J591" s="16"/>
      <c r="K591" s="16"/>
      <c r="N591" s="16">
        <v>6</v>
      </c>
      <c r="O591" s="16" t="s">
        <v>154</v>
      </c>
      <c r="P591" s="16">
        <v>14</v>
      </c>
    </row>
    <row r="592" spans="2:16" x14ac:dyDescent="0.25">
      <c r="B592" s="16"/>
      <c r="C592" s="16"/>
      <c r="D592" s="16"/>
      <c r="E592" s="16"/>
      <c r="H592" s="3" t="s">
        <v>558</v>
      </c>
      <c r="I592" s="19"/>
      <c r="J592" s="19"/>
      <c r="K592" s="16"/>
      <c r="N592" s="16" t="s">
        <v>31</v>
      </c>
      <c r="O592" s="16" t="s">
        <v>41</v>
      </c>
      <c r="P592" s="16">
        <v>14</v>
      </c>
    </row>
    <row r="593" spans="2:16" x14ac:dyDescent="0.25">
      <c r="B593" s="3" t="s">
        <v>99</v>
      </c>
      <c r="C593" s="19"/>
      <c r="D593" s="19"/>
      <c r="E593" s="16"/>
      <c r="H593" s="17" t="s">
        <v>0</v>
      </c>
      <c r="I593" s="17" t="s">
        <v>1</v>
      </c>
      <c r="J593" s="17" t="s">
        <v>2</v>
      </c>
      <c r="K593" s="16"/>
      <c r="N593" s="16">
        <v>8</v>
      </c>
      <c r="O593" s="16" t="s">
        <v>155</v>
      </c>
      <c r="P593" s="16">
        <v>13</v>
      </c>
    </row>
    <row r="594" spans="2:16" x14ac:dyDescent="0.25">
      <c r="B594" s="17" t="s">
        <v>0</v>
      </c>
      <c r="C594" s="17" t="s">
        <v>1</v>
      </c>
      <c r="D594" s="17" t="s">
        <v>2</v>
      </c>
      <c r="E594" s="16"/>
      <c r="H594" s="16">
        <v>0</v>
      </c>
      <c r="I594" s="16" t="s">
        <v>119</v>
      </c>
      <c r="J594" s="16">
        <v>226</v>
      </c>
      <c r="K594" s="16"/>
      <c r="N594" s="16">
        <v>9</v>
      </c>
      <c r="O594" s="16" t="s">
        <v>622</v>
      </c>
      <c r="P594" s="16">
        <v>12</v>
      </c>
    </row>
    <row r="595" spans="2:16" x14ac:dyDescent="0.25">
      <c r="B595" s="16">
        <v>0</v>
      </c>
      <c r="C595" s="16" t="s">
        <v>65</v>
      </c>
      <c r="D595" s="16">
        <v>97</v>
      </c>
      <c r="E595" s="16"/>
      <c r="H595" s="16">
        <v>1</v>
      </c>
      <c r="I595" s="16" t="s">
        <v>113</v>
      </c>
      <c r="J595" s="16">
        <v>107</v>
      </c>
      <c r="K595" s="16"/>
    </row>
    <row r="596" spans="2:16" x14ac:dyDescent="0.25">
      <c r="B596" s="16">
        <v>1</v>
      </c>
      <c r="C596" s="16" t="s">
        <v>35</v>
      </c>
      <c r="D596" s="16">
        <v>78</v>
      </c>
      <c r="E596" s="16"/>
      <c r="H596" s="16">
        <v>2</v>
      </c>
      <c r="I596" s="16" t="s">
        <v>151</v>
      </c>
      <c r="J596" s="16">
        <v>79</v>
      </c>
      <c r="K596" s="16"/>
      <c r="N596" s="3" t="s">
        <v>639</v>
      </c>
      <c r="O596" s="19"/>
      <c r="P596" s="19"/>
    </row>
    <row r="597" spans="2:16" x14ac:dyDescent="0.25">
      <c r="B597" s="16">
        <v>2</v>
      </c>
      <c r="C597" s="16" t="s">
        <v>39</v>
      </c>
      <c r="D597" s="16">
        <v>63</v>
      </c>
      <c r="E597" s="16"/>
      <c r="H597" s="16">
        <v>3</v>
      </c>
      <c r="I597" s="16" t="s">
        <v>134</v>
      </c>
      <c r="J597" s="16">
        <v>45</v>
      </c>
      <c r="K597" s="16"/>
      <c r="N597" s="17" t="s">
        <v>0</v>
      </c>
      <c r="O597" s="17" t="s">
        <v>1</v>
      </c>
      <c r="P597" s="17" t="s">
        <v>2</v>
      </c>
    </row>
    <row r="598" spans="2:16" x14ac:dyDescent="0.25">
      <c r="B598" s="16">
        <v>3</v>
      </c>
      <c r="C598" s="16" t="s">
        <v>80</v>
      </c>
      <c r="D598" s="16">
        <v>53</v>
      </c>
      <c r="E598" s="16"/>
      <c r="H598" s="16">
        <v>4</v>
      </c>
      <c r="I598" s="16" t="s">
        <v>139</v>
      </c>
      <c r="J598" s="16">
        <v>20</v>
      </c>
      <c r="K598" s="16"/>
      <c r="N598" s="16">
        <v>0</v>
      </c>
      <c r="O598" s="16" t="s">
        <v>119</v>
      </c>
      <c r="P598" s="16">
        <v>181</v>
      </c>
    </row>
    <row r="599" spans="2:16" x14ac:dyDescent="0.25">
      <c r="B599" s="16">
        <v>4</v>
      </c>
      <c r="C599" s="16" t="s">
        <v>81</v>
      </c>
      <c r="D599" s="16">
        <v>46</v>
      </c>
      <c r="E599" s="16"/>
      <c r="H599" s="16">
        <v>5</v>
      </c>
      <c r="I599" s="16" t="s">
        <v>154</v>
      </c>
      <c r="J599" s="16">
        <v>16</v>
      </c>
      <c r="K599" s="16"/>
      <c r="N599" s="16">
        <v>1</v>
      </c>
      <c r="O599" s="16" t="s">
        <v>151</v>
      </c>
      <c r="P599" s="16">
        <v>172</v>
      </c>
    </row>
    <row r="600" spans="2:16" x14ac:dyDescent="0.25">
      <c r="B600" s="16">
        <v>5</v>
      </c>
      <c r="C600" s="16" t="s">
        <v>52</v>
      </c>
      <c r="D600" s="16">
        <v>43</v>
      </c>
      <c r="E600" s="16"/>
      <c r="H600" s="16">
        <v>6</v>
      </c>
      <c r="I600" s="16" t="s">
        <v>41</v>
      </c>
      <c r="J600" s="16">
        <v>15</v>
      </c>
      <c r="K600" s="16"/>
      <c r="N600" s="16">
        <v>2</v>
      </c>
      <c r="O600" s="16" t="s">
        <v>139</v>
      </c>
      <c r="P600" s="16">
        <v>67</v>
      </c>
    </row>
    <row r="601" spans="2:16" x14ac:dyDescent="0.25">
      <c r="B601" s="16">
        <v>6</v>
      </c>
      <c r="C601" s="16" t="s">
        <v>94</v>
      </c>
      <c r="D601" s="16">
        <v>33</v>
      </c>
      <c r="E601" s="16"/>
      <c r="H601" s="16">
        <v>7</v>
      </c>
      <c r="I601" s="16" t="s">
        <v>155</v>
      </c>
      <c r="J601" s="16">
        <v>13</v>
      </c>
      <c r="K601" s="16"/>
      <c r="N601" s="16">
        <v>3</v>
      </c>
      <c r="O601" s="16" t="s">
        <v>113</v>
      </c>
      <c r="P601" s="16">
        <v>49</v>
      </c>
    </row>
    <row r="602" spans="2:16" x14ac:dyDescent="0.25">
      <c r="B602" s="16">
        <v>7</v>
      </c>
      <c r="C602" s="16" t="s">
        <v>69</v>
      </c>
      <c r="D602" s="16">
        <v>29</v>
      </c>
      <c r="E602" s="16"/>
      <c r="H602" s="16" t="s">
        <v>31</v>
      </c>
      <c r="I602" s="16" t="s">
        <v>160</v>
      </c>
      <c r="J602" s="16">
        <v>13</v>
      </c>
      <c r="K602" s="16"/>
      <c r="N602" s="16">
        <v>4</v>
      </c>
      <c r="O602" s="16" t="s">
        <v>129</v>
      </c>
      <c r="P602" s="16">
        <v>20</v>
      </c>
    </row>
    <row r="603" spans="2:16" x14ac:dyDescent="0.25">
      <c r="B603" s="16">
        <v>8</v>
      </c>
      <c r="C603" s="16" t="s">
        <v>59</v>
      </c>
      <c r="D603" s="16">
        <v>24</v>
      </c>
      <c r="E603" s="16"/>
      <c r="H603" s="16">
        <v>9</v>
      </c>
      <c r="I603" s="16" t="s">
        <v>148</v>
      </c>
      <c r="J603" s="16">
        <v>12</v>
      </c>
      <c r="K603" s="16"/>
      <c r="N603" s="16">
        <v>5</v>
      </c>
      <c r="O603" s="16" t="s">
        <v>134</v>
      </c>
      <c r="P603" s="16">
        <v>17</v>
      </c>
    </row>
    <row r="604" spans="2:16" x14ac:dyDescent="0.25">
      <c r="B604" s="16">
        <v>9</v>
      </c>
      <c r="C604" s="16" t="s">
        <v>47</v>
      </c>
      <c r="D604" s="16">
        <v>22</v>
      </c>
      <c r="E604" s="16"/>
      <c r="H604" s="16" t="s">
        <v>31</v>
      </c>
      <c r="I604" s="16" t="s">
        <v>129</v>
      </c>
      <c r="J604" s="16">
        <v>12</v>
      </c>
      <c r="K604" s="16"/>
      <c r="N604" s="16">
        <v>6</v>
      </c>
      <c r="O604" s="16" t="s">
        <v>154</v>
      </c>
      <c r="P604" s="16">
        <v>14</v>
      </c>
    </row>
    <row r="605" spans="2:16" x14ac:dyDescent="0.25">
      <c r="B605" s="16"/>
      <c r="C605" s="16"/>
      <c r="D605" s="16"/>
      <c r="E605" s="16"/>
      <c r="H605" s="16"/>
      <c r="I605" s="16"/>
      <c r="J605" s="16"/>
      <c r="K605" s="16"/>
      <c r="N605" s="16" t="s">
        <v>31</v>
      </c>
      <c r="O605" s="16" t="s">
        <v>41</v>
      </c>
      <c r="P605" s="16">
        <v>14</v>
      </c>
    </row>
    <row r="606" spans="2:16" x14ac:dyDescent="0.25">
      <c r="B606" s="9" t="s">
        <v>510</v>
      </c>
      <c r="C606" s="16"/>
      <c r="D606" s="16"/>
      <c r="E606" s="16"/>
      <c r="H606" s="3" t="s">
        <v>559</v>
      </c>
      <c r="I606" s="19"/>
      <c r="J606" s="19"/>
      <c r="K606" s="16"/>
      <c r="N606" s="16">
        <v>8</v>
      </c>
      <c r="O606" s="16" t="s">
        <v>622</v>
      </c>
      <c r="P606" s="16">
        <v>13</v>
      </c>
    </row>
    <row r="607" spans="2:16" x14ac:dyDescent="0.25">
      <c r="B607" s="9" t="s">
        <v>511</v>
      </c>
      <c r="C607" s="16"/>
      <c r="D607" s="16"/>
      <c r="E607" s="16"/>
      <c r="H607" s="17" t="s">
        <v>0</v>
      </c>
      <c r="I607" s="17" t="s">
        <v>1</v>
      </c>
      <c r="J607" s="17" t="s">
        <v>2</v>
      </c>
      <c r="K607" s="16"/>
      <c r="N607" s="16" t="s">
        <v>31</v>
      </c>
      <c r="O607" s="16" t="s">
        <v>155</v>
      </c>
      <c r="P607" s="16">
        <v>13</v>
      </c>
    </row>
    <row r="608" spans="2:16" x14ac:dyDescent="0.25">
      <c r="B608" s="16"/>
      <c r="C608" s="16"/>
      <c r="D608" s="16"/>
      <c r="E608" s="16"/>
      <c r="H608" s="16">
        <v>0</v>
      </c>
      <c r="I608" s="16" t="s">
        <v>119</v>
      </c>
      <c r="J608" s="16">
        <v>230</v>
      </c>
      <c r="K608" s="16"/>
    </row>
    <row r="609" spans="2:17" x14ac:dyDescent="0.25">
      <c r="B609" s="3" t="s">
        <v>100</v>
      </c>
      <c r="C609" s="19"/>
      <c r="D609" s="19"/>
      <c r="E609" s="16"/>
      <c r="H609" s="16">
        <v>1</v>
      </c>
      <c r="I609" s="16" t="s">
        <v>113</v>
      </c>
      <c r="J609" s="16">
        <v>106</v>
      </c>
      <c r="K609" s="16"/>
      <c r="N609" s="3" t="s">
        <v>640</v>
      </c>
      <c r="O609" s="19"/>
      <c r="P609" s="19"/>
    </row>
    <row r="610" spans="2:17" x14ac:dyDescent="0.25">
      <c r="B610" s="17" t="s">
        <v>0</v>
      </c>
      <c r="C610" s="17" t="s">
        <v>1</v>
      </c>
      <c r="D610" s="17" t="s">
        <v>2</v>
      </c>
      <c r="E610" s="16"/>
      <c r="H610" s="16">
        <v>2</v>
      </c>
      <c r="I610" s="16" t="s">
        <v>151</v>
      </c>
      <c r="J610" s="16">
        <v>76</v>
      </c>
      <c r="K610" s="16"/>
      <c r="N610" s="17" t="s">
        <v>0</v>
      </c>
      <c r="O610" s="17" t="s">
        <v>1</v>
      </c>
      <c r="P610" s="17" t="s">
        <v>2</v>
      </c>
    </row>
    <row r="611" spans="2:17" x14ac:dyDescent="0.25">
      <c r="B611" s="16">
        <v>0</v>
      </c>
      <c r="C611" s="16" t="s">
        <v>65</v>
      </c>
      <c r="D611" s="16">
        <v>75</v>
      </c>
      <c r="E611" s="16"/>
      <c r="H611" s="16">
        <v>3</v>
      </c>
      <c r="I611" s="16" t="s">
        <v>134</v>
      </c>
      <c r="J611" s="16">
        <v>45</v>
      </c>
      <c r="K611" s="16"/>
      <c r="N611" s="16">
        <v>0</v>
      </c>
      <c r="O611" s="16" t="s">
        <v>119</v>
      </c>
      <c r="P611" s="16">
        <v>179</v>
      </c>
    </row>
    <row r="612" spans="2:17" x14ac:dyDescent="0.25">
      <c r="B612" s="16">
        <v>1</v>
      </c>
      <c r="C612" s="16" t="s">
        <v>35</v>
      </c>
      <c r="D612" s="16">
        <v>60</v>
      </c>
      <c r="E612" s="16"/>
      <c r="H612" s="16">
        <v>4</v>
      </c>
      <c r="I612" s="16" t="s">
        <v>139</v>
      </c>
      <c r="J612" s="16">
        <v>19</v>
      </c>
      <c r="K612" s="16"/>
      <c r="N612" s="16">
        <v>1</v>
      </c>
      <c r="O612" s="16" t="s">
        <v>151</v>
      </c>
      <c r="P612" s="16">
        <v>177</v>
      </c>
    </row>
    <row r="613" spans="2:17" x14ac:dyDescent="0.25">
      <c r="B613" s="16">
        <v>2</v>
      </c>
      <c r="C613" s="16" t="s">
        <v>80</v>
      </c>
      <c r="D613" s="16">
        <v>61</v>
      </c>
      <c r="E613" s="16"/>
      <c r="H613" s="16">
        <v>5</v>
      </c>
      <c r="I613" s="16" t="s">
        <v>160</v>
      </c>
      <c r="J613" s="16">
        <v>17</v>
      </c>
      <c r="K613" s="16"/>
      <c r="N613" s="16">
        <v>2</v>
      </c>
      <c r="O613" s="16" t="s">
        <v>139</v>
      </c>
      <c r="P613" s="16">
        <v>66</v>
      </c>
    </row>
    <row r="614" spans="2:17" x14ac:dyDescent="0.25">
      <c r="B614" s="16">
        <v>3</v>
      </c>
      <c r="C614" s="16" t="s">
        <v>81</v>
      </c>
      <c r="D614" s="16">
        <v>47</v>
      </c>
      <c r="E614" s="16"/>
      <c r="H614" s="16">
        <v>6</v>
      </c>
      <c r="I614" s="16" t="s">
        <v>41</v>
      </c>
      <c r="J614" s="16">
        <v>15</v>
      </c>
      <c r="K614" s="16"/>
      <c r="N614" s="16">
        <v>3</v>
      </c>
      <c r="O614" s="16" t="s">
        <v>113</v>
      </c>
      <c r="P614" s="16">
        <v>48</v>
      </c>
    </row>
    <row r="615" spans="2:17" x14ac:dyDescent="0.25">
      <c r="B615" s="16">
        <v>4</v>
      </c>
      <c r="C615" s="16" t="s">
        <v>52</v>
      </c>
      <c r="D615" s="16">
        <v>46</v>
      </c>
      <c r="E615" s="16"/>
      <c r="H615" s="16" t="s">
        <v>31</v>
      </c>
      <c r="I615" s="16" t="s">
        <v>154</v>
      </c>
      <c r="J615" s="16">
        <v>15</v>
      </c>
      <c r="K615" s="16"/>
      <c r="N615" s="16">
        <v>4</v>
      </c>
      <c r="O615" s="16" t="s">
        <v>129</v>
      </c>
      <c r="P615" s="16">
        <v>19</v>
      </c>
    </row>
    <row r="616" spans="2:17" x14ac:dyDescent="0.25">
      <c r="B616" s="16" t="s">
        <v>31</v>
      </c>
      <c r="C616" s="16" t="s">
        <v>94</v>
      </c>
      <c r="D616" s="16">
        <v>46</v>
      </c>
      <c r="E616" s="16"/>
      <c r="H616" s="16">
        <v>8</v>
      </c>
      <c r="I616" s="16" t="s">
        <v>155</v>
      </c>
      <c r="J616" s="16">
        <v>13</v>
      </c>
      <c r="K616" s="16"/>
      <c r="N616" s="16">
        <v>5</v>
      </c>
      <c r="O616" s="16" t="s">
        <v>134</v>
      </c>
      <c r="P616" s="16">
        <v>17</v>
      </c>
    </row>
    <row r="617" spans="2:17" x14ac:dyDescent="0.25">
      <c r="B617" s="16">
        <v>6</v>
      </c>
      <c r="C617" s="16" t="s">
        <v>59</v>
      </c>
      <c r="D617" s="16">
        <v>32</v>
      </c>
      <c r="E617" s="16"/>
      <c r="H617" s="16">
        <v>9</v>
      </c>
      <c r="I617" s="16" t="s">
        <v>148</v>
      </c>
      <c r="J617" s="16">
        <v>12</v>
      </c>
      <c r="K617" s="16"/>
      <c r="N617" s="16">
        <v>6</v>
      </c>
      <c r="O617" s="16" t="s">
        <v>154</v>
      </c>
      <c r="P617" s="16">
        <v>14</v>
      </c>
    </row>
    <row r="618" spans="2:17" x14ac:dyDescent="0.25">
      <c r="B618" s="16">
        <v>7</v>
      </c>
      <c r="C618" s="16" t="s">
        <v>69</v>
      </c>
      <c r="D618" s="16">
        <v>26</v>
      </c>
      <c r="E618" s="16"/>
      <c r="H618" s="16" t="s">
        <v>31</v>
      </c>
      <c r="I618" s="16" t="s">
        <v>129</v>
      </c>
      <c r="J618" s="16">
        <v>12</v>
      </c>
      <c r="K618" s="16"/>
      <c r="N618" s="16" t="s">
        <v>31</v>
      </c>
      <c r="O618" s="16" t="s">
        <v>41</v>
      </c>
      <c r="P618" s="16">
        <v>14</v>
      </c>
    </row>
    <row r="619" spans="2:17" x14ac:dyDescent="0.25">
      <c r="B619" s="16" t="s">
        <v>31</v>
      </c>
      <c r="C619" s="16" t="s">
        <v>47</v>
      </c>
      <c r="D619" s="16">
        <v>26</v>
      </c>
      <c r="E619" s="16"/>
      <c r="H619" s="16"/>
      <c r="I619" s="16"/>
      <c r="J619" s="16"/>
      <c r="K619" s="16"/>
      <c r="N619" s="16">
        <v>8</v>
      </c>
      <c r="O619" s="16" t="s">
        <v>622</v>
      </c>
      <c r="P619" s="16">
        <v>13</v>
      </c>
    </row>
    <row r="620" spans="2:17" x14ac:dyDescent="0.25">
      <c r="B620" s="16">
        <v>9</v>
      </c>
      <c r="C620" s="16" t="s">
        <v>37</v>
      </c>
      <c r="D620" s="16">
        <v>22</v>
      </c>
      <c r="E620" s="16"/>
      <c r="H620" s="3" t="s">
        <v>560</v>
      </c>
      <c r="I620" s="19"/>
      <c r="J620" s="19"/>
      <c r="K620" s="16"/>
      <c r="N620" s="16" t="s">
        <v>31</v>
      </c>
      <c r="O620" s="16" t="s">
        <v>155</v>
      </c>
      <c r="P620" s="16">
        <v>13</v>
      </c>
    </row>
    <row r="621" spans="2:17" x14ac:dyDescent="0.25">
      <c r="B621" s="16"/>
      <c r="C621" s="16"/>
      <c r="D621" s="16"/>
      <c r="E621" s="16"/>
      <c r="H621" s="17" t="s">
        <v>0</v>
      </c>
      <c r="I621" s="17" t="s">
        <v>1</v>
      </c>
      <c r="J621" s="17" t="s">
        <v>2</v>
      </c>
      <c r="K621" s="16"/>
    </row>
    <row r="622" spans="2:17" x14ac:dyDescent="0.25">
      <c r="B622" s="3" t="s">
        <v>101</v>
      </c>
      <c r="C622" s="19"/>
      <c r="D622" s="19"/>
      <c r="E622" s="16"/>
      <c r="H622" s="16">
        <v>0</v>
      </c>
      <c r="I622" s="16" t="s">
        <v>119</v>
      </c>
      <c r="J622" s="16">
        <v>226</v>
      </c>
      <c r="K622" s="16"/>
      <c r="N622" s="3" t="s">
        <v>641</v>
      </c>
      <c r="O622" s="19"/>
      <c r="P622" s="19"/>
    </row>
    <row r="623" spans="2:17" x14ac:dyDescent="0.25">
      <c r="B623" s="17" t="s">
        <v>0</v>
      </c>
      <c r="C623" s="17" t="s">
        <v>1</v>
      </c>
      <c r="D623" s="17" t="s">
        <v>2</v>
      </c>
      <c r="E623" s="16"/>
      <c r="H623" s="16">
        <v>1</v>
      </c>
      <c r="I623" s="16" t="s">
        <v>113</v>
      </c>
      <c r="J623" s="16">
        <v>103</v>
      </c>
      <c r="K623" s="16"/>
      <c r="N623" s="17" t="s">
        <v>0</v>
      </c>
      <c r="O623" s="17" t="s">
        <v>1</v>
      </c>
      <c r="P623" s="17" t="s">
        <v>2</v>
      </c>
    </row>
    <row r="624" spans="2:17" x14ac:dyDescent="0.25">
      <c r="B624" s="16">
        <v>0</v>
      </c>
      <c r="C624" s="16" t="s">
        <v>65</v>
      </c>
      <c r="D624" s="16">
        <v>95</v>
      </c>
      <c r="E624" s="16"/>
      <c r="H624" s="16">
        <v>2</v>
      </c>
      <c r="I624" s="16" t="s">
        <v>151</v>
      </c>
      <c r="J624" s="16">
        <v>84</v>
      </c>
      <c r="K624" s="16"/>
      <c r="N624" s="16">
        <v>0</v>
      </c>
      <c r="O624" s="16" t="s">
        <v>151</v>
      </c>
      <c r="P624" s="16">
        <v>184</v>
      </c>
      <c r="Q624" s="112" t="s">
        <v>643</v>
      </c>
    </row>
    <row r="625" spans="2:16" x14ac:dyDescent="0.25">
      <c r="B625" s="16">
        <v>1</v>
      </c>
      <c r="C625" s="16" t="s">
        <v>35</v>
      </c>
      <c r="D625" s="16">
        <v>72</v>
      </c>
      <c r="E625" s="16"/>
      <c r="H625" s="16">
        <v>3</v>
      </c>
      <c r="I625" s="16" t="s">
        <v>134</v>
      </c>
      <c r="J625" s="16">
        <v>42</v>
      </c>
      <c r="K625" s="16"/>
      <c r="N625" s="16">
        <v>1</v>
      </c>
      <c r="O625" s="16" t="s">
        <v>119</v>
      </c>
      <c r="P625" s="16">
        <v>173</v>
      </c>
    </row>
    <row r="626" spans="2:16" x14ac:dyDescent="0.25">
      <c r="B626" s="16">
        <v>2</v>
      </c>
      <c r="C626" s="16" t="s">
        <v>80</v>
      </c>
      <c r="D626" s="16">
        <v>60</v>
      </c>
      <c r="E626" s="16"/>
      <c r="H626" s="16">
        <v>4</v>
      </c>
      <c r="I626" s="16" t="s">
        <v>139</v>
      </c>
      <c r="J626" s="16">
        <v>19</v>
      </c>
      <c r="K626" s="16"/>
      <c r="N626" s="16">
        <v>2</v>
      </c>
      <c r="O626" s="16" t="s">
        <v>139</v>
      </c>
      <c r="P626" s="16">
        <v>66</v>
      </c>
    </row>
    <row r="627" spans="2:16" x14ac:dyDescent="0.25">
      <c r="B627" s="16">
        <v>3</v>
      </c>
      <c r="C627" s="16" t="s">
        <v>81</v>
      </c>
      <c r="D627" s="16">
        <v>48</v>
      </c>
      <c r="E627" s="16"/>
      <c r="H627" s="16">
        <v>5</v>
      </c>
      <c r="I627" s="16" t="s">
        <v>160</v>
      </c>
      <c r="J627" s="16">
        <v>18</v>
      </c>
      <c r="K627" s="16"/>
      <c r="N627" s="16">
        <v>3</v>
      </c>
      <c r="O627" s="16" t="s">
        <v>113</v>
      </c>
      <c r="P627" s="16">
        <v>48</v>
      </c>
    </row>
    <row r="628" spans="2:16" x14ac:dyDescent="0.25">
      <c r="B628" s="16">
        <v>4</v>
      </c>
      <c r="C628" s="16" t="s">
        <v>52</v>
      </c>
      <c r="D628" s="16">
        <v>45</v>
      </c>
      <c r="E628" s="16"/>
      <c r="H628" s="16">
        <v>6</v>
      </c>
      <c r="I628" s="16" t="s">
        <v>41</v>
      </c>
      <c r="J628" s="16">
        <v>15</v>
      </c>
      <c r="K628" s="16"/>
      <c r="N628" s="16">
        <v>4</v>
      </c>
      <c r="O628" s="16" t="s">
        <v>129</v>
      </c>
      <c r="P628" s="16">
        <v>20</v>
      </c>
    </row>
    <row r="629" spans="2:16" x14ac:dyDescent="0.25">
      <c r="B629" s="16">
        <v>5</v>
      </c>
      <c r="C629" s="16" t="s">
        <v>94</v>
      </c>
      <c r="D629" s="16">
        <v>43</v>
      </c>
      <c r="E629" s="16"/>
      <c r="H629" s="16" t="s">
        <v>31</v>
      </c>
      <c r="I629" s="16" t="s">
        <v>154</v>
      </c>
      <c r="J629" s="16">
        <v>15</v>
      </c>
      <c r="K629" s="16"/>
      <c r="N629" s="16">
        <v>5</v>
      </c>
      <c r="O629" s="16" t="s">
        <v>622</v>
      </c>
      <c r="P629" s="16">
        <v>16</v>
      </c>
    </row>
    <row r="630" spans="2:16" x14ac:dyDescent="0.25">
      <c r="B630" s="16">
        <v>6</v>
      </c>
      <c r="C630" s="16" t="s">
        <v>59</v>
      </c>
      <c r="D630" s="16">
        <v>35</v>
      </c>
      <c r="E630" s="16"/>
      <c r="H630" s="16">
        <v>8</v>
      </c>
      <c r="I630" s="16" t="s">
        <v>155</v>
      </c>
      <c r="J630" s="16">
        <v>13</v>
      </c>
      <c r="K630" s="16"/>
      <c r="N630" s="16">
        <v>6</v>
      </c>
      <c r="O630" s="16" t="s">
        <v>134</v>
      </c>
      <c r="P630" s="16">
        <v>15</v>
      </c>
    </row>
    <row r="631" spans="2:16" x14ac:dyDescent="0.25">
      <c r="B631" s="16">
        <v>7</v>
      </c>
      <c r="C631" s="16" t="s">
        <v>47</v>
      </c>
      <c r="D631" s="16">
        <v>26</v>
      </c>
      <c r="E631" s="16"/>
      <c r="H631" s="16">
        <v>9</v>
      </c>
      <c r="I631" s="16" t="s">
        <v>148</v>
      </c>
      <c r="J631" s="16">
        <v>12</v>
      </c>
      <c r="K631" s="16"/>
      <c r="N631" s="16">
        <v>7</v>
      </c>
      <c r="O631" s="16" t="s">
        <v>154</v>
      </c>
      <c r="P631" s="16">
        <v>14</v>
      </c>
    </row>
    <row r="632" spans="2:16" x14ac:dyDescent="0.25">
      <c r="B632" s="16">
        <v>8</v>
      </c>
      <c r="C632" s="16" t="s">
        <v>69</v>
      </c>
      <c r="D632" s="16">
        <v>25</v>
      </c>
      <c r="E632" s="16"/>
      <c r="H632" s="16" t="s">
        <v>31</v>
      </c>
      <c r="I632" s="16" t="s">
        <v>129</v>
      </c>
      <c r="J632" s="16">
        <v>12</v>
      </c>
      <c r="K632" s="16"/>
      <c r="N632" s="16" t="s">
        <v>31</v>
      </c>
      <c r="O632" s="16" t="s">
        <v>41</v>
      </c>
      <c r="P632" s="16">
        <v>14</v>
      </c>
    </row>
    <row r="633" spans="2:16" x14ac:dyDescent="0.25">
      <c r="B633" s="16">
        <v>9</v>
      </c>
      <c r="C633" s="16" t="s">
        <v>37</v>
      </c>
      <c r="D633" s="16">
        <v>21</v>
      </c>
      <c r="E633" s="16"/>
      <c r="H633" s="16"/>
      <c r="I633" s="16"/>
      <c r="J633" s="16"/>
      <c r="K633" s="16"/>
      <c r="N633" s="16">
        <v>9</v>
      </c>
      <c r="O633" s="16" t="s">
        <v>155</v>
      </c>
      <c r="P633" s="16">
        <v>12</v>
      </c>
    </row>
    <row r="634" spans="2:16" x14ac:dyDescent="0.25">
      <c r="B634" s="16"/>
      <c r="C634" s="16"/>
      <c r="D634" s="16"/>
      <c r="E634" s="16"/>
      <c r="H634" s="3" t="s">
        <v>561</v>
      </c>
      <c r="I634" s="19"/>
      <c r="J634" s="19"/>
      <c r="K634" s="16"/>
    </row>
    <row r="635" spans="2:16" x14ac:dyDescent="0.25">
      <c r="B635" s="3" t="s">
        <v>102</v>
      </c>
      <c r="C635" s="19"/>
      <c r="D635" s="19"/>
      <c r="E635" s="16"/>
      <c r="H635" s="17" t="s">
        <v>0</v>
      </c>
      <c r="I635" s="17" t="s">
        <v>1</v>
      </c>
      <c r="J635" s="17" t="s">
        <v>2</v>
      </c>
      <c r="K635" s="16"/>
      <c r="N635" s="3" t="s">
        <v>642</v>
      </c>
      <c r="O635" s="19"/>
      <c r="P635" s="19"/>
    </row>
    <row r="636" spans="2:16" x14ac:dyDescent="0.25">
      <c r="B636" s="17" t="s">
        <v>0</v>
      </c>
      <c r="C636" s="17" t="s">
        <v>1</v>
      </c>
      <c r="D636" s="17" t="s">
        <v>2</v>
      </c>
      <c r="E636" s="16"/>
      <c r="H636" s="16">
        <v>0</v>
      </c>
      <c r="I636" s="16" t="s">
        <v>119</v>
      </c>
      <c r="J636" s="16">
        <v>226</v>
      </c>
      <c r="K636" s="16"/>
      <c r="N636" s="17" t="s">
        <v>0</v>
      </c>
      <c r="O636" s="17" t="s">
        <v>1</v>
      </c>
      <c r="P636" s="17" t="s">
        <v>2</v>
      </c>
    </row>
    <row r="637" spans="2:16" x14ac:dyDescent="0.25">
      <c r="B637" s="16">
        <v>0</v>
      </c>
      <c r="C637" s="16" t="s">
        <v>65</v>
      </c>
      <c r="D637" s="16">
        <v>110</v>
      </c>
      <c r="E637" s="16"/>
      <c r="H637" s="16">
        <v>1</v>
      </c>
      <c r="I637" s="16" t="s">
        <v>113</v>
      </c>
      <c r="J637" s="16">
        <v>103</v>
      </c>
      <c r="K637" s="16"/>
      <c r="N637" s="16">
        <v>0</v>
      </c>
      <c r="O637" s="16" t="s">
        <v>151</v>
      </c>
      <c r="P637" s="16">
        <v>180</v>
      </c>
    </row>
    <row r="638" spans="2:16" x14ac:dyDescent="0.25">
      <c r="B638" s="16">
        <v>1</v>
      </c>
      <c r="C638" s="16" t="s">
        <v>35</v>
      </c>
      <c r="D638" s="16">
        <v>68</v>
      </c>
      <c r="E638" s="16"/>
      <c r="H638" s="16">
        <v>2</v>
      </c>
      <c r="I638" s="16" t="s">
        <v>151</v>
      </c>
      <c r="J638" s="16">
        <v>85</v>
      </c>
      <c r="K638" s="16"/>
      <c r="N638" s="16">
        <v>1</v>
      </c>
      <c r="O638" s="16" t="s">
        <v>119</v>
      </c>
      <c r="P638" s="16">
        <v>173</v>
      </c>
    </row>
    <row r="639" spans="2:16" x14ac:dyDescent="0.25">
      <c r="B639" s="16">
        <v>2</v>
      </c>
      <c r="C639" s="16" t="s">
        <v>80</v>
      </c>
      <c r="D639" s="16">
        <v>55</v>
      </c>
      <c r="E639" s="16"/>
      <c r="H639" s="16">
        <v>3</v>
      </c>
      <c r="I639" s="16" t="s">
        <v>134</v>
      </c>
      <c r="J639" s="16">
        <v>42</v>
      </c>
      <c r="K639" s="16"/>
      <c r="N639" s="16">
        <v>2</v>
      </c>
      <c r="O639" s="16" t="s">
        <v>139</v>
      </c>
      <c r="P639" s="16">
        <v>64</v>
      </c>
    </row>
    <row r="640" spans="2:16" x14ac:dyDescent="0.25">
      <c r="B640" s="16">
        <v>3</v>
      </c>
      <c r="C640" s="16" t="s">
        <v>81</v>
      </c>
      <c r="D640" s="16">
        <v>44</v>
      </c>
      <c r="E640" s="16"/>
      <c r="H640" s="16">
        <v>4</v>
      </c>
      <c r="I640" s="16" t="s">
        <v>139</v>
      </c>
      <c r="J640" s="16">
        <v>20</v>
      </c>
      <c r="K640" s="16"/>
      <c r="N640" s="16">
        <v>3</v>
      </c>
      <c r="O640" s="16" t="s">
        <v>113</v>
      </c>
      <c r="P640" s="16">
        <v>47</v>
      </c>
    </row>
    <row r="641" spans="2:17" x14ac:dyDescent="0.25">
      <c r="B641" s="16">
        <v>4</v>
      </c>
      <c r="C641" s="16" t="s">
        <v>94</v>
      </c>
      <c r="D641" s="16">
        <v>41</v>
      </c>
      <c r="E641" s="16"/>
      <c r="H641" s="16">
        <v>5</v>
      </c>
      <c r="I641" s="16" t="s">
        <v>160</v>
      </c>
      <c r="J641" s="16">
        <v>18</v>
      </c>
      <c r="K641" s="16"/>
      <c r="N641" s="16">
        <v>4</v>
      </c>
      <c r="O641" s="16" t="s">
        <v>622</v>
      </c>
      <c r="P641" s="16">
        <v>22</v>
      </c>
      <c r="Q641" s="112" t="s">
        <v>644</v>
      </c>
    </row>
    <row r="642" spans="2:17" x14ac:dyDescent="0.25">
      <c r="B642" s="16">
        <v>5</v>
      </c>
      <c r="C642" s="16" t="s">
        <v>52</v>
      </c>
      <c r="D642" s="16">
        <v>38</v>
      </c>
      <c r="E642" s="16"/>
      <c r="H642" s="16">
        <v>6</v>
      </c>
      <c r="I642" s="16" t="s">
        <v>41</v>
      </c>
      <c r="J642" s="16">
        <v>15</v>
      </c>
      <c r="K642" s="16"/>
      <c r="N642" s="16">
        <v>5</v>
      </c>
      <c r="O642" s="16" t="s">
        <v>129</v>
      </c>
      <c r="P642" s="16">
        <v>21</v>
      </c>
    </row>
    <row r="643" spans="2:17" x14ac:dyDescent="0.25">
      <c r="B643" s="16">
        <v>6</v>
      </c>
      <c r="C643" s="16" t="s">
        <v>59</v>
      </c>
      <c r="D643" s="16">
        <v>35</v>
      </c>
      <c r="E643" s="16"/>
      <c r="H643" s="16">
        <v>7</v>
      </c>
      <c r="I643" s="16" t="s">
        <v>154</v>
      </c>
      <c r="J643" s="16">
        <v>14</v>
      </c>
      <c r="K643" s="16"/>
      <c r="N643" s="16">
        <v>6</v>
      </c>
      <c r="O643" s="16" t="s">
        <v>134</v>
      </c>
      <c r="P643" s="16">
        <v>15</v>
      </c>
    </row>
    <row r="644" spans="2:17" x14ac:dyDescent="0.25">
      <c r="B644" s="16">
        <v>7</v>
      </c>
      <c r="C644" s="16" t="s">
        <v>69</v>
      </c>
      <c r="D644" s="16">
        <v>27</v>
      </c>
      <c r="E644" s="16"/>
      <c r="H644" s="16">
        <v>8</v>
      </c>
      <c r="I644" s="16" t="s">
        <v>155</v>
      </c>
      <c r="J644" s="16">
        <v>13</v>
      </c>
      <c r="K644" s="16"/>
      <c r="N644" s="16">
        <v>7</v>
      </c>
      <c r="O644" s="16" t="s">
        <v>154</v>
      </c>
      <c r="P644" s="16">
        <v>14</v>
      </c>
    </row>
    <row r="645" spans="2:17" x14ac:dyDescent="0.25">
      <c r="B645" s="16">
        <v>8</v>
      </c>
      <c r="C645" s="16" t="s">
        <v>47</v>
      </c>
      <c r="D645" s="16">
        <v>22</v>
      </c>
      <c r="E645" s="16"/>
      <c r="H645" s="16">
        <v>9</v>
      </c>
      <c r="I645" s="16" t="s">
        <v>148</v>
      </c>
      <c r="J645" s="16">
        <v>12</v>
      </c>
      <c r="K645" s="16"/>
      <c r="N645" s="16" t="s">
        <v>31</v>
      </c>
      <c r="O645" s="16" t="s">
        <v>41</v>
      </c>
      <c r="P645" s="16">
        <v>14</v>
      </c>
    </row>
    <row r="646" spans="2:17" x14ac:dyDescent="0.25">
      <c r="B646" s="16">
        <v>9</v>
      </c>
      <c r="C646" s="16" t="s">
        <v>37</v>
      </c>
      <c r="D646" s="16">
        <v>21</v>
      </c>
      <c r="E646" s="16"/>
      <c r="H646" s="16" t="s">
        <v>31</v>
      </c>
      <c r="I646" s="16" t="s">
        <v>129</v>
      </c>
      <c r="J646" s="16">
        <v>12</v>
      </c>
      <c r="K646" s="16"/>
      <c r="N646" s="16">
        <v>9</v>
      </c>
      <c r="O646" s="16" t="s">
        <v>155</v>
      </c>
      <c r="P646" s="16">
        <v>12</v>
      </c>
    </row>
    <row r="647" spans="2:17" x14ac:dyDescent="0.25">
      <c r="B647" s="16"/>
      <c r="C647" s="16"/>
      <c r="D647" s="16"/>
      <c r="E647" s="16"/>
      <c r="H647" s="16"/>
      <c r="I647" s="16"/>
      <c r="J647" s="16"/>
      <c r="K647" s="16"/>
    </row>
    <row r="648" spans="2:17" x14ac:dyDescent="0.25">
      <c r="B648" s="9" t="s">
        <v>104</v>
      </c>
      <c r="C648" s="16"/>
      <c r="D648" s="16"/>
      <c r="E648" s="16"/>
      <c r="H648" s="3" t="s">
        <v>562</v>
      </c>
      <c r="I648" s="19"/>
      <c r="J648" s="19"/>
      <c r="K648" s="16"/>
      <c r="N648" s="3" t="s">
        <v>645</v>
      </c>
      <c r="O648" s="19"/>
      <c r="P648" s="19"/>
    </row>
    <row r="649" spans="2:17" x14ac:dyDescent="0.25">
      <c r="B649" s="9" t="s">
        <v>103</v>
      </c>
      <c r="C649" s="16"/>
      <c r="D649" s="16"/>
      <c r="E649" s="16"/>
      <c r="H649" s="17" t="s">
        <v>0</v>
      </c>
      <c r="I649" s="17" t="s">
        <v>1</v>
      </c>
      <c r="J649" s="17" t="s">
        <v>2</v>
      </c>
      <c r="K649" s="16"/>
      <c r="N649" s="17" t="s">
        <v>0</v>
      </c>
      <c r="O649" s="17" t="s">
        <v>1</v>
      </c>
      <c r="P649" s="17" t="s">
        <v>2</v>
      </c>
    </row>
    <row r="650" spans="2:17" x14ac:dyDescent="0.25">
      <c r="B650" s="16"/>
      <c r="C650" s="16"/>
      <c r="D650" s="16"/>
      <c r="E650" s="16"/>
      <c r="H650" s="16">
        <v>0</v>
      </c>
      <c r="I650" s="16" t="s">
        <v>119</v>
      </c>
      <c r="J650" s="16">
        <v>225</v>
      </c>
      <c r="K650" s="16"/>
      <c r="N650" s="16">
        <v>0</v>
      </c>
      <c r="O650" s="16" t="s">
        <v>151</v>
      </c>
      <c r="P650" s="16">
        <v>182</v>
      </c>
    </row>
    <row r="651" spans="2:17" x14ac:dyDescent="0.25">
      <c r="B651" s="3" t="s">
        <v>105</v>
      </c>
      <c r="C651" s="19"/>
      <c r="D651" s="19"/>
      <c r="E651" s="16"/>
      <c r="H651" s="16">
        <v>1</v>
      </c>
      <c r="I651" s="16" t="s">
        <v>113</v>
      </c>
      <c r="J651" s="16">
        <v>102</v>
      </c>
      <c r="K651" s="16"/>
      <c r="N651" s="16">
        <v>1</v>
      </c>
      <c r="O651" s="16" t="s">
        <v>119</v>
      </c>
      <c r="P651" s="16">
        <v>172</v>
      </c>
    </row>
    <row r="652" spans="2:17" x14ac:dyDescent="0.25">
      <c r="B652" s="17" t="s">
        <v>0</v>
      </c>
      <c r="C652" s="17" t="s">
        <v>1</v>
      </c>
      <c r="D652" s="17" t="s">
        <v>2</v>
      </c>
      <c r="E652" s="16"/>
      <c r="H652" s="16">
        <v>2</v>
      </c>
      <c r="I652" s="16" t="s">
        <v>151</v>
      </c>
      <c r="J652" s="16">
        <v>90</v>
      </c>
      <c r="K652" s="16"/>
      <c r="N652" s="16">
        <v>2</v>
      </c>
      <c r="O652" s="16" t="s">
        <v>139</v>
      </c>
      <c r="P652" s="16">
        <v>63</v>
      </c>
    </row>
    <row r="653" spans="2:17" x14ac:dyDescent="0.25">
      <c r="B653" s="16">
        <v>0</v>
      </c>
      <c r="C653" s="16" t="s">
        <v>65</v>
      </c>
      <c r="D653" s="16">
        <v>122</v>
      </c>
      <c r="E653" s="16"/>
      <c r="H653" s="16">
        <v>3</v>
      </c>
      <c r="I653" s="16" t="s">
        <v>134</v>
      </c>
      <c r="J653" s="16">
        <v>42</v>
      </c>
      <c r="K653" s="16"/>
      <c r="N653" s="16">
        <v>3</v>
      </c>
      <c r="O653" s="16" t="s">
        <v>113</v>
      </c>
      <c r="P653" s="16">
        <v>47</v>
      </c>
    </row>
    <row r="654" spans="2:17" x14ac:dyDescent="0.25">
      <c r="B654" s="16">
        <v>1</v>
      </c>
      <c r="C654" s="16" t="s">
        <v>35</v>
      </c>
      <c r="D654" s="16">
        <v>60</v>
      </c>
      <c r="E654" s="16"/>
      <c r="H654" s="16">
        <v>4</v>
      </c>
      <c r="I654" s="16" t="s">
        <v>139</v>
      </c>
      <c r="J654" s="16">
        <v>20</v>
      </c>
      <c r="K654" s="16"/>
      <c r="N654" s="16">
        <v>4</v>
      </c>
      <c r="O654" s="16" t="s">
        <v>622</v>
      </c>
      <c r="P654" s="16">
        <v>23</v>
      </c>
    </row>
    <row r="655" spans="2:17" x14ac:dyDescent="0.25">
      <c r="B655" s="16">
        <v>2</v>
      </c>
      <c r="C655" s="16" t="s">
        <v>80</v>
      </c>
      <c r="D655" s="16">
        <v>52</v>
      </c>
      <c r="E655" s="16"/>
      <c r="H655" s="16">
        <v>5</v>
      </c>
      <c r="I655" s="16" t="s">
        <v>160</v>
      </c>
      <c r="J655" s="16">
        <v>17</v>
      </c>
      <c r="K655" s="16"/>
      <c r="N655" s="16">
        <v>5</v>
      </c>
      <c r="O655" s="16" t="s">
        <v>129</v>
      </c>
      <c r="P655" s="16">
        <v>21</v>
      </c>
    </row>
    <row r="656" spans="2:17" x14ac:dyDescent="0.25">
      <c r="B656" s="16">
        <v>3</v>
      </c>
      <c r="C656" s="16" t="s">
        <v>81</v>
      </c>
      <c r="D656" s="16">
        <v>45</v>
      </c>
      <c r="E656" s="16"/>
      <c r="H656" s="16">
        <v>6</v>
      </c>
      <c r="I656" s="16" t="s">
        <v>41</v>
      </c>
      <c r="J656" s="16">
        <v>15</v>
      </c>
      <c r="K656" s="16"/>
      <c r="N656" s="16">
        <v>6</v>
      </c>
      <c r="O656" s="16" t="s">
        <v>134</v>
      </c>
      <c r="P656" s="16">
        <v>15</v>
      </c>
    </row>
    <row r="657" spans="2:16" x14ac:dyDescent="0.25">
      <c r="B657" s="16">
        <v>4</v>
      </c>
      <c r="C657" s="16" t="s">
        <v>94</v>
      </c>
      <c r="D657" s="16">
        <v>40</v>
      </c>
      <c r="E657" s="16"/>
      <c r="H657" s="16">
        <v>7</v>
      </c>
      <c r="I657" s="16" t="s">
        <v>154</v>
      </c>
      <c r="J657" s="16">
        <v>14</v>
      </c>
      <c r="K657" s="16"/>
      <c r="N657" s="16">
        <v>7</v>
      </c>
      <c r="O657" s="16" t="s">
        <v>154</v>
      </c>
      <c r="P657" s="16">
        <v>14</v>
      </c>
    </row>
    <row r="658" spans="2:16" x14ac:dyDescent="0.25">
      <c r="B658" s="16">
        <v>5</v>
      </c>
      <c r="C658" s="16" t="s">
        <v>59</v>
      </c>
      <c r="D658" s="16">
        <v>39</v>
      </c>
      <c r="E658" s="16"/>
      <c r="H658" s="16">
        <v>8</v>
      </c>
      <c r="I658" s="16" t="s">
        <v>155</v>
      </c>
      <c r="J658" s="16">
        <v>13</v>
      </c>
      <c r="K658" s="16"/>
      <c r="N658" s="16">
        <v>8</v>
      </c>
      <c r="O658" s="16" t="s">
        <v>41</v>
      </c>
      <c r="P658" s="16">
        <v>13</v>
      </c>
    </row>
    <row r="659" spans="2:16" x14ac:dyDescent="0.25">
      <c r="B659" s="16">
        <v>6</v>
      </c>
      <c r="C659" s="16" t="s">
        <v>52</v>
      </c>
      <c r="D659" s="16">
        <v>34</v>
      </c>
      <c r="E659" s="16"/>
      <c r="H659" s="16">
        <v>9</v>
      </c>
      <c r="I659" s="16" t="s">
        <v>148</v>
      </c>
      <c r="J659" s="16">
        <v>12</v>
      </c>
      <c r="K659" s="16"/>
      <c r="N659" s="16">
        <v>9</v>
      </c>
      <c r="O659" s="16" t="s">
        <v>155</v>
      </c>
      <c r="P659" s="16">
        <v>12</v>
      </c>
    </row>
    <row r="660" spans="2:16" x14ac:dyDescent="0.25">
      <c r="B660" s="16">
        <v>7</v>
      </c>
      <c r="C660" s="16" t="s">
        <v>69</v>
      </c>
      <c r="D660" s="16">
        <v>26</v>
      </c>
      <c r="E660" s="16"/>
      <c r="H660" s="16" t="s">
        <v>31</v>
      </c>
      <c r="I660" s="16" t="s">
        <v>129</v>
      </c>
      <c r="J660" s="16">
        <v>12</v>
      </c>
      <c r="K660" s="16"/>
      <c r="N660" s="112" t="s">
        <v>646</v>
      </c>
    </row>
    <row r="661" spans="2:16" x14ac:dyDescent="0.25">
      <c r="B661" s="16">
        <v>8</v>
      </c>
      <c r="C661" s="16" t="s">
        <v>47</v>
      </c>
      <c r="D661" s="16">
        <v>22</v>
      </c>
      <c r="E661" s="16"/>
      <c r="H661" s="16"/>
      <c r="I661" s="16"/>
      <c r="J661" s="16"/>
      <c r="K661" s="16"/>
    </row>
    <row r="662" spans="2:16" x14ac:dyDescent="0.25">
      <c r="B662" s="16" t="s">
        <v>31</v>
      </c>
      <c r="C662" s="16" t="s">
        <v>37</v>
      </c>
      <c r="D662" s="16">
        <v>22</v>
      </c>
      <c r="E662" s="16"/>
      <c r="H662" s="3" t="s">
        <v>563</v>
      </c>
      <c r="I662" s="19"/>
      <c r="J662" s="19"/>
      <c r="K662" s="16"/>
    </row>
    <row r="663" spans="2:16" x14ac:dyDescent="0.25">
      <c r="B663" s="16"/>
      <c r="C663" s="16"/>
      <c r="D663" s="16"/>
      <c r="E663" s="16"/>
      <c r="H663" s="17" t="s">
        <v>0</v>
      </c>
      <c r="I663" s="17" t="s">
        <v>1</v>
      </c>
      <c r="J663" s="17" t="s">
        <v>2</v>
      </c>
      <c r="K663" s="16"/>
    </row>
    <row r="664" spans="2:16" x14ac:dyDescent="0.25">
      <c r="H664" s="16">
        <v>0</v>
      </c>
      <c r="I664" s="16" t="s">
        <v>119</v>
      </c>
      <c r="J664" s="16">
        <v>229</v>
      </c>
      <c r="K664" s="16"/>
    </row>
    <row r="665" spans="2:16" x14ac:dyDescent="0.25">
      <c r="H665" s="16">
        <v>1</v>
      </c>
      <c r="I665" s="16" t="s">
        <v>113</v>
      </c>
      <c r="J665" s="16">
        <v>100</v>
      </c>
      <c r="K665" s="16"/>
    </row>
    <row r="666" spans="2:16" x14ac:dyDescent="0.25">
      <c r="H666" s="16">
        <v>2</v>
      </c>
      <c r="I666" s="16" t="s">
        <v>151</v>
      </c>
      <c r="J666" s="16">
        <v>89</v>
      </c>
      <c r="K666" s="16"/>
    </row>
    <row r="667" spans="2:16" x14ac:dyDescent="0.25">
      <c r="H667" s="16">
        <v>3</v>
      </c>
      <c r="I667" s="16" t="s">
        <v>134</v>
      </c>
      <c r="J667" s="16">
        <v>40</v>
      </c>
      <c r="K667" s="16"/>
    </row>
    <row r="668" spans="2:16" x14ac:dyDescent="0.25">
      <c r="H668" s="16">
        <v>4</v>
      </c>
      <c r="I668" s="16" t="s">
        <v>139</v>
      </c>
      <c r="J668" s="16">
        <v>21</v>
      </c>
      <c r="K668" s="16"/>
    </row>
    <row r="669" spans="2:16" x14ac:dyDescent="0.25">
      <c r="H669" s="16">
        <v>5</v>
      </c>
      <c r="I669" s="16" t="s">
        <v>160</v>
      </c>
      <c r="J669" s="16">
        <v>17</v>
      </c>
      <c r="K669" s="16"/>
    </row>
    <row r="670" spans="2:16" x14ac:dyDescent="0.25">
      <c r="H670" s="16">
        <v>6</v>
      </c>
      <c r="I670" s="16" t="s">
        <v>41</v>
      </c>
      <c r="J670" s="16">
        <v>15</v>
      </c>
      <c r="K670" s="16"/>
    </row>
    <row r="671" spans="2:16" x14ac:dyDescent="0.25">
      <c r="H671" s="16">
        <v>7</v>
      </c>
      <c r="I671" s="16" t="s">
        <v>154</v>
      </c>
      <c r="J671" s="16">
        <v>14</v>
      </c>
      <c r="K671" s="16"/>
    </row>
    <row r="672" spans="2:16" x14ac:dyDescent="0.25">
      <c r="H672" s="16">
        <v>8</v>
      </c>
      <c r="I672" s="16" t="s">
        <v>155</v>
      </c>
      <c r="J672" s="16">
        <v>13</v>
      </c>
      <c r="K672" s="16"/>
    </row>
    <row r="673" spans="8:11" x14ac:dyDescent="0.25">
      <c r="H673" s="16">
        <v>9</v>
      </c>
      <c r="I673" s="16" t="s">
        <v>148</v>
      </c>
      <c r="J673" s="16">
        <v>12</v>
      </c>
      <c r="K673" s="16"/>
    </row>
    <row r="674" spans="8:11" x14ac:dyDescent="0.25">
      <c r="H674" s="16" t="s">
        <v>31</v>
      </c>
      <c r="I674" s="16" t="s">
        <v>129</v>
      </c>
      <c r="J674" s="16">
        <v>12</v>
      </c>
      <c r="K674" s="16"/>
    </row>
    <row r="675" spans="8:11" x14ac:dyDescent="0.25">
      <c r="H675" s="16"/>
      <c r="I675" s="16"/>
      <c r="J675" s="16"/>
      <c r="K675" s="16"/>
    </row>
    <row r="676" spans="8:11" x14ac:dyDescent="0.25">
      <c r="H676" s="3" t="s">
        <v>564</v>
      </c>
      <c r="I676" s="19"/>
      <c r="J676" s="19"/>
      <c r="K676" s="16"/>
    </row>
    <row r="677" spans="8:11" x14ac:dyDescent="0.25">
      <c r="H677" s="17" t="s">
        <v>0</v>
      </c>
      <c r="I677" s="17" t="s">
        <v>1</v>
      </c>
      <c r="J677" s="17" t="s">
        <v>2</v>
      </c>
      <c r="K677" s="16"/>
    </row>
    <row r="678" spans="8:11" x14ac:dyDescent="0.25">
      <c r="H678" s="16">
        <v>0</v>
      </c>
      <c r="I678" s="16" t="s">
        <v>119</v>
      </c>
      <c r="J678" s="16">
        <v>223</v>
      </c>
      <c r="K678" s="16"/>
    </row>
    <row r="679" spans="8:11" x14ac:dyDescent="0.25">
      <c r="H679" s="16">
        <v>1</v>
      </c>
      <c r="I679" s="16" t="s">
        <v>151</v>
      </c>
      <c r="J679" s="16">
        <v>95</v>
      </c>
      <c r="K679" s="16"/>
    </row>
    <row r="680" spans="8:11" x14ac:dyDescent="0.25">
      <c r="H680" s="16">
        <v>2</v>
      </c>
      <c r="I680" s="16" t="s">
        <v>113</v>
      </c>
      <c r="J680" s="16">
        <v>91</v>
      </c>
      <c r="K680" s="16"/>
    </row>
    <row r="681" spans="8:11" x14ac:dyDescent="0.25">
      <c r="H681" s="16">
        <v>3</v>
      </c>
      <c r="I681" s="16" t="s">
        <v>139</v>
      </c>
      <c r="J681" s="16">
        <v>37</v>
      </c>
      <c r="K681" s="16"/>
    </row>
    <row r="682" spans="8:11" x14ac:dyDescent="0.25">
      <c r="H682" s="16">
        <v>4</v>
      </c>
      <c r="I682" s="16" t="s">
        <v>134</v>
      </c>
      <c r="J682" s="16">
        <v>35</v>
      </c>
      <c r="K682" s="16"/>
    </row>
    <row r="683" spans="8:11" x14ac:dyDescent="0.25">
      <c r="H683" s="16">
        <v>5</v>
      </c>
      <c r="I683" s="16" t="s">
        <v>154</v>
      </c>
      <c r="J683" s="16">
        <v>15</v>
      </c>
      <c r="K683" s="16"/>
    </row>
    <row r="684" spans="8:11" x14ac:dyDescent="0.25">
      <c r="H684" s="16" t="s">
        <v>31</v>
      </c>
      <c r="I684" s="16" t="s">
        <v>155</v>
      </c>
      <c r="J684" s="16">
        <v>15</v>
      </c>
      <c r="K684" s="16"/>
    </row>
    <row r="685" spans="8:11" x14ac:dyDescent="0.25">
      <c r="H685" s="16">
        <v>7</v>
      </c>
      <c r="I685" s="16" t="s">
        <v>41</v>
      </c>
      <c r="J685" s="16">
        <v>14</v>
      </c>
      <c r="K685" s="16"/>
    </row>
    <row r="686" spans="8:11" x14ac:dyDescent="0.25">
      <c r="H686" s="16" t="s">
        <v>31</v>
      </c>
      <c r="I686" s="16" t="s">
        <v>160</v>
      </c>
      <c r="J686" s="16">
        <v>14</v>
      </c>
      <c r="K686" s="16"/>
    </row>
    <row r="687" spans="8:11" x14ac:dyDescent="0.25">
      <c r="H687" s="16">
        <v>9</v>
      </c>
      <c r="I687" s="16" t="s">
        <v>129</v>
      </c>
      <c r="J687" s="16">
        <v>12</v>
      </c>
      <c r="K687" s="16"/>
    </row>
    <row r="688" spans="8:11" x14ac:dyDescent="0.25">
      <c r="H688" s="16"/>
      <c r="I688" s="16"/>
      <c r="J688" s="16"/>
      <c r="K688" s="16"/>
    </row>
    <row r="689" spans="7:11" x14ac:dyDescent="0.25">
      <c r="H689" s="3" t="s">
        <v>565</v>
      </c>
      <c r="I689" s="19"/>
      <c r="J689" s="19"/>
      <c r="K689" s="16"/>
    </row>
    <row r="690" spans="7:11" x14ac:dyDescent="0.25">
      <c r="H690" s="17" t="s">
        <v>0</v>
      </c>
      <c r="I690" s="17" t="s">
        <v>1</v>
      </c>
      <c r="J690" s="17" t="s">
        <v>2</v>
      </c>
      <c r="K690" s="16"/>
    </row>
    <row r="691" spans="7:11" x14ac:dyDescent="0.25">
      <c r="H691" s="16">
        <v>0</v>
      </c>
      <c r="I691" s="16" t="s">
        <v>119</v>
      </c>
      <c r="J691" s="16">
        <v>220</v>
      </c>
      <c r="K691" s="16"/>
    </row>
    <row r="692" spans="7:11" x14ac:dyDescent="0.25">
      <c r="H692" s="16">
        <v>1</v>
      </c>
      <c r="I692" s="16" t="s">
        <v>151</v>
      </c>
      <c r="J692" s="16">
        <v>97</v>
      </c>
      <c r="K692" s="16"/>
    </row>
    <row r="693" spans="7:11" x14ac:dyDescent="0.25">
      <c r="H693" s="16">
        <v>2</v>
      </c>
      <c r="I693" s="16" t="s">
        <v>113</v>
      </c>
      <c r="J693" s="16">
        <v>89</v>
      </c>
      <c r="K693" s="16"/>
    </row>
    <row r="694" spans="7:11" x14ac:dyDescent="0.25">
      <c r="H694" s="16">
        <v>3</v>
      </c>
      <c r="I694" s="16" t="s">
        <v>139</v>
      </c>
      <c r="J694" s="16">
        <v>39</v>
      </c>
      <c r="K694" s="16"/>
    </row>
    <row r="695" spans="7:11" x14ac:dyDescent="0.25">
      <c r="H695" s="16">
        <v>4</v>
      </c>
      <c r="I695" s="16" t="s">
        <v>134</v>
      </c>
      <c r="J695" s="16">
        <v>35</v>
      </c>
      <c r="K695" s="16"/>
    </row>
    <row r="696" spans="7:11" x14ac:dyDescent="0.25">
      <c r="H696" s="16">
        <v>5</v>
      </c>
      <c r="I696" s="16" t="s">
        <v>154</v>
      </c>
      <c r="J696" s="16">
        <v>15</v>
      </c>
      <c r="K696" s="16"/>
    </row>
    <row r="697" spans="7:11" x14ac:dyDescent="0.25">
      <c r="H697" s="16" t="s">
        <v>31</v>
      </c>
      <c r="I697" s="16" t="s">
        <v>155</v>
      </c>
      <c r="J697" s="16">
        <v>15</v>
      </c>
      <c r="K697" s="16"/>
    </row>
    <row r="698" spans="7:11" x14ac:dyDescent="0.25">
      <c r="H698" s="16">
        <v>8</v>
      </c>
      <c r="I698" s="16" t="s">
        <v>160</v>
      </c>
      <c r="J698" s="16">
        <v>14</v>
      </c>
      <c r="K698" s="16"/>
    </row>
    <row r="699" spans="7:11" x14ac:dyDescent="0.25">
      <c r="H699" s="16" t="s">
        <v>31</v>
      </c>
      <c r="I699" s="16" t="s">
        <v>41</v>
      </c>
      <c r="J699" s="16">
        <v>14</v>
      </c>
      <c r="K699" s="16"/>
    </row>
    <row r="700" spans="7:11" x14ac:dyDescent="0.25">
      <c r="G700" s="16"/>
      <c r="H700" s="16">
        <v>9</v>
      </c>
      <c r="I700" s="16" t="s">
        <v>129</v>
      </c>
      <c r="J700" s="16">
        <v>13</v>
      </c>
      <c r="K700" s="16"/>
    </row>
    <row r="702" spans="7:11" x14ac:dyDescent="0.25">
      <c r="H702" s="16"/>
      <c r="I702" s="16"/>
      <c r="J702" s="16"/>
      <c r="K702" s="1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R93"/>
  <sheetViews>
    <sheetView workbookViewId="0">
      <selection activeCell="G5" sqref="G5"/>
    </sheetView>
  </sheetViews>
  <sheetFormatPr defaultRowHeight="15" x14ac:dyDescent="0.25"/>
  <cols>
    <col min="1" max="1" width="4.140625" customWidth="1"/>
    <col min="2" max="2" width="16.28515625" customWidth="1"/>
    <col min="3" max="3" width="4.140625" customWidth="1"/>
    <col min="5" max="5" width="6.5703125" customWidth="1"/>
    <col min="8" max="8" width="14.5703125" customWidth="1"/>
    <col min="9" max="10" width="8.42578125" customWidth="1"/>
    <col min="11" max="11" width="6.7109375" customWidth="1"/>
    <col min="12" max="12" width="14.140625" customWidth="1"/>
    <col min="13" max="13" width="7.5703125" customWidth="1"/>
    <col min="15" max="15" width="15.42578125" customWidth="1"/>
    <col min="18" max="18" width="7.85546875" customWidth="1"/>
  </cols>
  <sheetData>
    <row r="2" spans="2:18" x14ac:dyDescent="0.25">
      <c r="B2" s="46" t="s">
        <v>286</v>
      </c>
      <c r="C2" s="47"/>
      <c r="D2" s="47"/>
      <c r="E2" s="47"/>
      <c r="F2" s="48"/>
      <c r="H2" s="46" t="s">
        <v>289</v>
      </c>
      <c r="I2" s="47"/>
      <c r="J2" s="47"/>
      <c r="K2" s="47"/>
      <c r="L2" s="48"/>
      <c r="O2" s="46" t="s">
        <v>296</v>
      </c>
      <c r="P2" s="47"/>
      <c r="Q2" s="47"/>
      <c r="R2" s="48"/>
    </row>
    <row r="3" spans="2:18" x14ac:dyDescent="0.25">
      <c r="B3" s="49" t="s">
        <v>284</v>
      </c>
      <c r="C3" s="24"/>
      <c r="D3" s="24"/>
      <c r="E3" s="24"/>
      <c r="F3" s="50"/>
      <c r="H3" s="49" t="s">
        <v>290</v>
      </c>
      <c r="I3" s="24"/>
      <c r="J3" s="24"/>
      <c r="K3" s="24"/>
      <c r="L3" s="50"/>
      <c r="O3" s="49" t="s">
        <v>520</v>
      </c>
      <c r="P3" s="24"/>
      <c r="Q3" s="24"/>
      <c r="R3" s="50"/>
    </row>
    <row r="4" spans="2:18" x14ac:dyDescent="0.25">
      <c r="B4" s="49" t="s">
        <v>281</v>
      </c>
      <c r="C4" s="24"/>
      <c r="D4" s="24"/>
      <c r="E4" s="24"/>
      <c r="F4" s="50"/>
      <c r="H4" s="53">
        <f>COUNTA('Data Transposed'!A4:A500)</f>
        <v>54</v>
      </c>
      <c r="I4" s="24"/>
      <c r="J4" s="24"/>
      <c r="K4" s="24"/>
      <c r="L4" s="50"/>
      <c r="O4" s="49" t="s">
        <v>521</v>
      </c>
      <c r="P4" s="24"/>
      <c r="Q4" s="24"/>
      <c r="R4" s="50"/>
    </row>
    <row r="5" spans="2:18" x14ac:dyDescent="0.25">
      <c r="B5" s="49"/>
      <c r="C5" s="24"/>
      <c r="D5" s="24"/>
      <c r="E5" s="24"/>
      <c r="F5" s="50"/>
      <c r="H5" s="51" t="s">
        <v>291</v>
      </c>
      <c r="I5" s="43"/>
      <c r="J5" s="43"/>
      <c r="K5" s="43"/>
      <c r="L5" s="52"/>
      <c r="O5" s="49"/>
      <c r="P5" s="24"/>
      <c r="Q5" s="24"/>
      <c r="R5" s="50"/>
    </row>
    <row r="6" spans="2:18" x14ac:dyDescent="0.25">
      <c r="B6" s="49" t="s">
        <v>282</v>
      </c>
      <c r="C6" s="24"/>
      <c r="D6" s="24"/>
      <c r="E6" s="24"/>
      <c r="F6" s="50"/>
      <c r="O6" s="58" t="s">
        <v>119</v>
      </c>
      <c r="P6" s="24">
        <f ca="1">SUM(data_xaelar)</f>
        <v>20453</v>
      </c>
      <c r="Q6" s="24"/>
      <c r="R6" s="50"/>
    </row>
    <row r="7" spans="2:18" x14ac:dyDescent="0.25">
      <c r="B7" s="49" t="s">
        <v>283</v>
      </c>
      <c r="C7" s="24"/>
      <c r="D7" s="24"/>
      <c r="E7" s="19"/>
      <c r="F7" s="50"/>
      <c r="O7" s="58" t="s">
        <v>163</v>
      </c>
      <c r="P7" s="24">
        <f ca="1">SUM(data_vankuss)</f>
        <v>9674</v>
      </c>
      <c r="Q7" s="24"/>
      <c r="R7" s="50"/>
    </row>
    <row r="8" spans="2:18" x14ac:dyDescent="0.25">
      <c r="B8" s="51" t="s">
        <v>285</v>
      </c>
      <c r="C8" s="43"/>
      <c r="D8" s="43"/>
      <c r="E8" s="42"/>
      <c r="F8" s="52"/>
      <c r="H8" s="46" t="s">
        <v>292</v>
      </c>
      <c r="I8" s="47"/>
      <c r="J8" s="47"/>
      <c r="K8" s="47"/>
      <c r="L8" s="47"/>
      <c r="M8" s="48"/>
      <c r="O8" s="58" t="s">
        <v>113</v>
      </c>
      <c r="P8" s="24">
        <f ca="1">SUM(data_Mr_Lim)</f>
        <v>9000</v>
      </c>
      <c r="Q8" s="24"/>
      <c r="R8" s="50"/>
    </row>
    <row r="9" spans="2:18" x14ac:dyDescent="0.25">
      <c r="E9" s="9"/>
      <c r="H9" s="49" t="s">
        <v>294</v>
      </c>
      <c r="I9" s="24"/>
      <c r="J9" s="24"/>
      <c r="K9" s="24"/>
      <c r="L9" s="24"/>
      <c r="M9" s="50"/>
      <c r="O9" s="53" t="s">
        <v>35</v>
      </c>
      <c r="P9" s="24">
        <f ca="1">SUM(data_trib4lmaniac)</f>
        <v>5635</v>
      </c>
      <c r="Q9" s="24"/>
      <c r="R9" s="50"/>
    </row>
    <row r="10" spans="2:18" x14ac:dyDescent="0.25">
      <c r="H10" s="53">
        <f>COUNTA(H20:H32)-1</f>
        <v>12</v>
      </c>
      <c r="I10" s="24"/>
      <c r="J10" s="24"/>
      <c r="K10" s="24"/>
      <c r="L10" s="24"/>
      <c r="M10" s="50"/>
      <c r="O10" s="53" t="s">
        <v>65</v>
      </c>
      <c r="P10" s="24">
        <f ca="1">SUM(data_johnny_faneca)</f>
        <v>5411</v>
      </c>
      <c r="Q10" s="24"/>
      <c r="R10" s="50"/>
    </row>
    <row r="11" spans="2:18" x14ac:dyDescent="0.25">
      <c r="B11" s="56" t="s">
        <v>517</v>
      </c>
      <c r="C11" s="57"/>
      <c r="D11" s="57"/>
      <c r="E11" s="48"/>
      <c r="H11" s="49" t="s">
        <v>293</v>
      </c>
      <c r="I11" s="24"/>
      <c r="J11" s="24"/>
      <c r="K11" s="24"/>
      <c r="L11" s="24"/>
      <c r="M11" s="50"/>
      <c r="O11" s="58" t="s">
        <v>139</v>
      </c>
      <c r="P11" s="24">
        <f ca="1">SUM(data_eru_bahagon)</f>
        <v>4834</v>
      </c>
      <c r="Q11" s="24"/>
      <c r="R11" s="50"/>
    </row>
    <row r="12" spans="2:18" x14ac:dyDescent="0.25">
      <c r="B12" s="53" t="s">
        <v>287</v>
      </c>
      <c r="C12" s="6"/>
      <c r="D12" s="18"/>
      <c r="E12" s="50"/>
      <c r="H12" s="49"/>
      <c r="I12" s="24"/>
      <c r="J12" s="24"/>
      <c r="K12" s="24"/>
      <c r="L12" s="24"/>
      <c r="M12" s="50"/>
      <c r="O12" s="58" t="s">
        <v>134</v>
      </c>
      <c r="P12" s="24">
        <f ca="1">SUM(data_lookatthis)</f>
        <v>3172</v>
      </c>
      <c r="Q12" s="24"/>
      <c r="R12" s="50"/>
    </row>
    <row r="13" spans="2:18" x14ac:dyDescent="0.25">
      <c r="B13" s="49" t="s">
        <v>288</v>
      </c>
      <c r="C13" s="24"/>
      <c r="D13" s="6"/>
      <c r="E13" s="50"/>
      <c r="H13" s="49" t="s">
        <v>508</v>
      </c>
      <c r="I13" s="24"/>
      <c r="J13" s="24"/>
      <c r="K13" s="24"/>
      <c r="L13" s="24"/>
      <c r="M13" s="50"/>
      <c r="O13" s="53" t="s">
        <v>41</v>
      </c>
      <c r="P13" s="24">
        <f ca="1">SUM(data_Seifer)</f>
        <v>2562</v>
      </c>
      <c r="Q13" s="24"/>
      <c r="R13" s="50"/>
    </row>
    <row r="14" spans="2:18" x14ac:dyDescent="0.25">
      <c r="B14" s="49"/>
      <c r="C14" s="24"/>
      <c r="D14" s="24"/>
      <c r="E14" s="50"/>
      <c r="H14" s="53">
        <f>I30+I32</f>
        <v>77</v>
      </c>
      <c r="I14" s="24"/>
      <c r="J14" s="24"/>
      <c r="K14" s="24"/>
      <c r="L14" s="24"/>
      <c r="M14" s="50"/>
      <c r="O14" s="53" t="s">
        <v>52</v>
      </c>
      <c r="P14" s="24">
        <f ca="1">SUM(data_spect)</f>
        <v>2350</v>
      </c>
      <c r="Q14" s="24"/>
      <c r="R14" s="50"/>
    </row>
    <row r="15" spans="2:18" x14ac:dyDescent="0.25">
      <c r="B15" s="53" t="s">
        <v>41</v>
      </c>
      <c r="C15" s="24">
        <f>COUNT(Data!X2:X500)</f>
        <v>130</v>
      </c>
      <c r="D15" s="24"/>
      <c r="E15" s="50"/>
      <c r="H15" s="49" t="s">
        <v>509</v>
      </c>
      <c r="I15" s="24"/>
      <c r="J15" s="24"/>
      <c r="K15" s="24"/>
      <c r="L15" s="24"/>
      <c r="M15" s="50"/>
      <c r="O15" s="58" t="s">
        <v>129</v>
      </c>
      <c r="P15" s="24">
        <f ca="1">SUM(data_Ben_Schultz_11)</f>
        <v>1470</v>
      </c>
      <c r="Q15" s="24"/>
      <c r="R15" s="50"/>
    </row>
    <row r="16" spans="2:18" x14ac:dyDescent="0.25">
      <c r="B16" s="58" t="s">
        <v>113</v>
      </c>
      <c r="C16" s="24">
        <f>COUNT(Data!AL2:AL500)</f>
        <v>103</v>
      </c>
      <c r="D16" s="24"/>
      <c r="E16" s="50"/>
      <c r="H16" s="49"/>
      <c r="I16" s="24"/>
      <c r="J16" s="24"/>
      <c r="K16" s="24"/>
      <c r="L16" s="24"/>
      <c r="M16" s="50"/>
      <c r="O16" s="58" t="s">
        <v>80</v>
      </c>
      <c r="P16" s="24">
        <f ca="1">SUM(data_naem)</f>
        <v>1340</v>
      </c>
      <c r="Q16" s="24"/>
      <c r="R16" s="50"/>
    </row>
    <row r="17" spans="2:18" x14ac:dyDescent="0.25">
      <c r="B17" s="58" t="s">
        <v>119</v>
      </c>
      <c r="C17" s="24">
        <f>COUNT(Data!AP2:AP500)</f>
        <v>101</v>
      </c>
      <c r="D17" s="24"/>
      <c r="E17" s="50"/>
      <c r="H17" s="49" t="s">
        <v>579</v>
      </c>
      <c r="I17" s="24"/>
      <c r="J17" s="24"/>
      <c r="K17" s="24"/>
      <c r="L17" s="24"/>
      <c r="M17" s="50"/>
      <c r="O17" s="58" t="s">
        <v>154</v>
      </c>
      <c r="P17" s="24">
        <f ca="1">SUM(data_golfkid)</f>
        <v>1296</v>
      </c>
      <c r="Q17" s="24"/>
      <c r="R17" s="50"/>
    </row>
    <row r="18" spans="2:18" x14ac:dyDescent="0.25">
      <c r="B18" s="58" t="s">
        <v>129</v>
      </c>
      <c r="C18" s="24">
        <f>COUNT(Data!AR2:AR500)</f>
        <v>97</v>
      </c>
      <c r="D18" s="24"/>
      <c r="E18" s="50"/>
      <c r="H18" s="49"/>
      <c r="I18" s="24"/>
      <c r="J18" s="24"/>
      <c r="K18" s="24"/>
      <c r="L18" s="24"/>
      <c r="M18" s="117" t="s">
        <v>580</v>
      </c>
      <c r="O18" s="53" t="s">
        <v>47</v>
      </c>
      <c r="P18" s="24">
        <f ca="1">SUM(data_glupi_zmaj)</f>
        <v>1288</v>
      </c>
      <c r="Q18" s="24"/>
      <c r="R18" s="50"/>
    </row>
    <row r="19" spans="2:18" x14ac:dyDescent="0.25">
      <c r="B19" s="58" t="s">
        <v>134</v>
      </c>
      <c r="C19" s="24">
        <f>COUNT(Data!AT2:AT500)</f>
        <v>93</v>
      </c>
      <c r="D19" s="24"/>
      <c r="E19" s="50"/>
      <c r="H19" s="54" t="s">
        <v>1</v>
      </c>
      <c r="I19" s="45" t="s">
        <v>518</v>
      </c>
      <c r="J19" s="45" t="s">
        <v>519</v>
      </c>
      <c r="K19" s="24"/>
      <c r="L19" s="44" t="s">
        <v>1</v>
      </c>
      <c r="M19" s="111" t="s">
        <v>518</v>
      </c>
      <c r="O19" s="53" t="s">
        <v>37</v>
      </c>
      <c r="P19" s="24">
        <f ca="1">SUM(data_blobglob)</f>
        <v>1153</v>
      </c>
      <c r="Q19" s="24"/>
      <c r="R19" s="50"/>
    </row>
    <row r="20" spans="2:18" x14ac:dyDescent="0.25">
      <c r="B20" s="58" t="s">
        <v>139</v>
      </c>
      <c r="C20" s="24">
        <f>COUNT(Data!AV2:AV500)</f>
        <v>91</v>
      </c>
      <c r="D20" s="24"/>
      <c r="E20" s="50"/>
      <c r="H20" s="55" t="s">
        <v>15</v>
      </c>
      <c r="I20" s="106">
        <v>7</v>
      </c>
      <c r="J20" s="24">
        <v>128</v>
      </c>
      <c r="K20" s="24"/>
      <c r="L20" s="35" t="s">
        <v>119</v>
      </c>
      <c r="M20" s="50">
        <f>I30+I32</f>
        <v>77</v>
      </c>
      <c r="O20" s="53" t="s">
        <v>59</v>
      </c>
      <c r="P20" s="24">
        <f ca="1">SUM(data_clux)</f>
        <v>1151</v>
      </c>
      <c r="Q20" s="24"/>
      <c r="R20" s="50"/>
    </row>
    <row r="21" spans="2:18" x14ac:dyDescent="0.25">
      <c r="B21" s="58" t="s">
        <v>151</v>
      </c>
      <c r="C21" s="24">
        <f>COUNT(Data!AY2:AY500)</f>
        <v>85</v>
      </c>
      <c r="D21" s="24"/>
      <c r="E21" s="50"/>
      <c r="H21" s="55" t="s">
        <v>26</v>
      </c>
      <c r="I21" s="106">
        <v>1</v>
      </c>
      <c r="J21" s="24">
        <f>Data!B10-Data!B9</f>
        <v>23</v>
      </c>
      <c r="K21" s="24"/>
      <c r="L21" s="33" t="s">
        <v>65</v>
      </c>
      <c r="M21" s="50">
        <v>27</v>
      </c>
      <c r="O21" s="58" t="s">
        <v>155</v>
      </c>
      <c r="P21" s="24">
        <f ca="1">SUM(data_Izzy)</f>
        <v>1134</v>
      </c>
      <c r="Q21" s="24"/>
      <c r="R21" s="50"/>
    </row>
    <row r="22" spans="2:18" x14ac:dyDescent="0.25">
      <c r="B22" s="58" t="s">
        <v>154</v>
      </c>
      <c r="C22" s="24">
        <f>COUNT(Data!AZ2:AZ500)</f>
        <v>84</v>
      </c>
      <c r="D22" s="24"/>
      <c r="E22" s="50"/>
      <c r="H22" s="55" t="s">
        <v>35</v>
      </c>
      <c r="I22" s="106">
        <v>16</v>
      </c>
      <c r="J22" s="24">
        <f>Data!B26-Data!B10</f>
        <v>268</v>
      </c>
      <c r="K22" s="24"/>
      <c r="L22" s="33" t="s">
        <v>35</v>
      </c>
      <c r="M22" s="50">
        <v>19</v>
      </c>
      <c r="O22" s="58" t="s">
        <v>81</v>
      </c>
      <c r="P22" s="24">
        <f ca="1">SUM(data_jg9000)</f>
        <v>936</v>
      </c>
      <c r="Q22" s="24"/>
      <c r="R22" s="50"/>
    </row>
    <row r="23" spans="2:18" x14ac:dyDescent="0.25">
      <c r="B23" s="58" t="s">
        <v>155</v>
      </c>
      <c r="C23" s="24">
        <f>COUNT(Data!BA2:BA500)</f>
        <v>81</v>
      </c>
      <c r="D23" s="24"/>
      <c r="E23" s="50"/>
      <c r="H23" s="55" t="s">
        <v>65</v>
      </c>
      <c r="I23" s="106">
        <v>9</v>
      </c>
      <c r="J23" s="24">
        <f>Data!B35-Data!B26</f>
        <v>63</v>
      </c>
      <c r="K23" s="24"/>
      <c r="L23" s="131" t="s">
        <v>151</v>
      </c>
      <c r="M23" s="50">
        <v>16</v>
      </c>
      <c r="O23" s="58" t="s">
        <v>69</v>
      </c>
      <c r="P23" s="24">
        <f ca="1">SUM(data_pokemaniac1342)</f>
        <v>875</v>
      </c>
      <c r="Q23" s="24"/>
      <c r="R23" s="50"/>
    </row>
    <row r="24" spans="2:18" x14ac:dyDescent="0.25">
      <c r="B24" s="53" t="s">
        <v>65</v>
      </c>
      <c r="C24" s="24">
        <f>COUNT(Data!AA2:AA500)</f>
        <v>66</v>
      </c>
      <c r="D24" s="24"/>
      <c r="E24" s="50"/>
      <c r="H24" s="53" t="s">
        <v>35</v>
      </c>
      <c r="I24" s="106">
        <v>1</v>
      </c>
      <c r="J24" s="24">
        <f>Data!B36-Data!B35</f>
        <v>7</v>
      </c>
      <c r="K24" s="24"/>
      <c r="L24" s="33" t="s">
        <v>15</v>
      </c>
      <c r="M24" s="50">
        <v>7</v>
      </c>
      <c r="O24" s="53" t="s">
        <v>3</v>
      </c>
      <c r="P24" s="24">
        <f ca="1">SUM(data_tktktk)</f>
        <v>688</v>
      </c>
      <c r="Q24" s="24"/>
      <c r="R24" s="50"/>
    </row>
    <row r="25" spans="2:18" x14ac:dyDescent="0.25">
      <c r="B25" s="53" t="s">
        <v>35</v>
      </c>
      <c r="C25" s="24">
        <f>COUNT(Data!U2:U500)</f>
        <v>59</v>
      </c>
      <c r="D25" s="24"/>
      <c r="E25" s="50"/>
      <c r="H25" s="53" t="s">
        <v>65</v>
      </c>
      <c r="I25" s="106">
        <v>2</v>
      </c>
      <c r="J25" s="24">
        <f>Data!B38-Data!B36</f>
        <v>14</v>
      </c>
      <c r="K25" s="24"/>
      <c r="L25" s="35" t="s">
        <v>113</v>
      </c>
      <c r="M25" s="50">
        <v>6</v>
      </c>
      <c r="O25" s="58" t="s">
        <v>622</v>
      </c>
      <c r="P25" s="24">
        <f ca="1">SUM(data_EddyMataGallos)</f>
        <v>596</v>
      </c>
      <c r="Q25" s="24"/>
      <c r="R25" s="50"/>
    </row>
    <row r="26" spans="2:18" x14ac:dyDescent="0.25">
      <c r="B26" s="53" t="s">
        <v>59</v>
      </c>
      <c r="C26" s="24">
        <f>COUNT(Data!AE2:AE500)</f>
        <v>56</v>
      </c>
      <c r="D26" s="24"/>
      <c r="E26" s="50"/>
      <c r="H26" s="53" t="s">
        <v>35</v>
      </c>
      <c r="I26" s="106">
        <v>2</v>
      </c>
      <c r="J26" s="24">
        <f>Data!B40-Data!B38</f>
        <v>14</v>
      </c>
      <c r="K26" s="24"/>
      <c r="L26" s="33" t="s">
        <v>26</v>
      </c>
      <c r="M26" s="50">
        <v>1</v>
      </c>
      <c r="O26" s="58" t="s">
        <v>148</v>
      </c>
      <c r="P26" s="24">
        <f ca="1">SUM(data_macrohenry)</f>
        <v>500</v>
      </c>
      <c r="Q26" s="24"/>
      <c r="R26" s="50"/>
    </row>
    <row r="27" spans="2:18" x14ac:dyDescent="0.25">
      <c r="B27" s="58" t="s">
        <v>148</v>
      </c>
      <c r="C27" s="24">
        <f>COUNT(Data!AW2:AW500)</f>
        <v>47</v>
      </c>
      <c r="D27" s="24"/>
      <c r="E27" s="50"/>
      <c r="H27" s="53" t="s">
        <v>65</v>
      </c>
      <c r="I27" s="106">
        <v>16</v>
      </c>
      <c r="J27" s="24">
        <f>Data!B56-Data!B40</f>
        <v>466</v>
      </c>
      <c r="K27" s="24"/>
      <c r="L27" s="35" t="s">
        <v>295</v>
      </c>
      <c r="M27" s="50">
        <v>1</v>
      </c>
      <c r="O27" s="58" t="s">
        <v>107</v>
      </c>
      <c r="P27" s="24">
        <f ca="1">SUM(data_L3X)</f>
        <v>458</v>
      </c>
      <c r="Q27" s="24"/>
      <c r="R27" s="50"/>
    </row>
    <row r="28" spans="2:18" x14ac:dyDescent="0.25">
      <c r="B28" s="53" t="s">
        <v>52</v>
      </c>
      <c r="C28" s="24">
        <f>COUNT(Data!AD2:AD500)</f>
        <v>41</v>
      </c>
      <c r="D28" s="24"/>
      <c r="E28" s="50"/>
      <c r="H28" s="53" t="s">
        <v>295</v>
      </c>
      <c r="I28" s="106">
        <v>1</v>
      </c>
      <c r="J28" s="24">
        <f>Data!B57-Data!B56</f>
        <v>9</v>
      </c>
      <c r="K28" s="24"/>
      <c r="L28" s="24"/>
      <c r="M28" s="50"/>
      <c r="O28" s="58" t="s">
        <v>94</v>
      </c>
      <c r="P28" s="24">
        <f ca="1">SUM(data_Wolfos)</f>
        <v>451</v>
      </c>
      <c r="Q28" s="24"/>
      <c r="R28" s="50"/>
    </row>
    <row r="29" spans="2:18" x14ac:dyDescent="0.25">
      <c r="B29" s="53" t="s">
        <v>37</v>
      </c>
      <c r="C29" s="24">
        <f>COUNT(Data!V2:V500)</f>
        <v>40</v>
      </c>
      <c r="D29" s="24"/>
      <c r="E29" s="50"/>
      <c r="H29" s="53" t="s">
        <v>113</v>
      </c>
      <c r="I29" s="106">
        <v>6</v>
      </c>
      <c r="J29" s="24">
        <f>Data!B63-Data!B57</f>
        <v>269</v>
      </c>
      <c r="K29" s="24"/>
      <c r="L29" s="24"/>
      <c r="M29" s="50"/>
      <c r="O29" s="53" t="s">
        <v>32</v>
      </c>
      <c r="P29" s="24">
        <f ca="1">SUM(data_Sammage)</f>
        <v>428</v>
      </c>
      <c r="Q29" s="24"/>
      <c r="R29" s="50"/>
    </row>
    <row r="30" spans="2:18" x14ac:dyDescent="0.25">
      <c r="B30" s="53" t="s">
        <v>47</v>
      </c>
      <c r="C30" s="24">
        <f>COUNT(Data!Z2:Z500)</f>
        <v>39</v>
      </c>
      <c r="D30" s="24"/>
      <c r="E30" s="50"/>
      <c r="H30" s="53" t="s">
        <v>119</v>
      </c>
      <c r="I30" s="106">
        <f>129-63</f>
        <v>66</v>
      </c>
      <c r="J30" s="24">
        <f>Data!B129-Data!B63</f>
        <v>1037</v>
      </c>
      <c r="K30" s="24"/>
      <c r="L30" s="24"/>
      <c r="M30" s="50"/>
      <c r="O30" s="53" t="s">
        <v>54</v>
      </c>
      <c r="P30" s="24">
        <f ca="1">SUM(data_Melchoir79)</f>
        <v>347</v>
      </c>
      <c r="Q30" s="24"/>
      <c r="R30" s="50"/>
    </row>
    <row r="31" spans="2:18" x14ac:dyDescent="0.25">
      <c r="B31" s="58" t="s">
        <v>80</v>
      </c>
      <c r="C31" s="24">
        <f>COUNT(Data!AH2:AH500)</f>
        <v>27</v>
      </c>
      <c r="D31" s="24"/>
      <c r="E31" s="50"/>
      <c r="H31" s="58" t="s">
        <v>151</v>
      </c>
      <c r="I31" s="24">
        <f>137-129</f>
        <v>8</v>
      </c>
      <c r="J31" s="24">
        <f>Data!B137-Data!B129</f>
        <v>70</v>
      </c>
      <c r="K31" s="24"/>
      <c r="L31" s="24"/>
      <c r="M31" s="50"/>
      <c r="O31" s="53" t="s">
        <v>4</v>
      </c>
      <c r="P31" s="24">
        <f ca="1">SUM(data_Thunder_Mute)</f>
        <v>327</v>
      </c>
      <c r="Q31" s="24"/>
      <c r="R31" s="50"/>
    </row>
    <row r="32" spans="2:18" x14ac:dyDescent="0.25">
      <c r="B32" s="58" t="s">
        <v>81</v>
      </c>
      <c r="C32" s="24">
        <f>COUNT(Data!AI2:AI500)</f>
        <v>27</v>
      </c>
      <c r="D32" s="24"/>
      <c r="E32" s="50"/>
      <c r="H32" s="58" t="s">
        <v>119</v>
      </c>
      <c r="I32" s="24">
        <f>148-137</f>
        <v>11</v>
      </c>
      <c r="J32" s="24">
        <f>Data!B148-Data!B137</f>
        <v>171</v>
      </c>
      <c r="K32" s="24"/>
      <c r="L32" s="24"/>
      <c r="M32" s="50"/>
      <c r="O32" s="58" t="s">
        <v>115</v>
      </c>
      <c r="P32" s="24">
        <f ca="1">SUM(data_crappitrash)</f>
        <v>289</v>
      </c>
      <c r="Q32" s="24"/>
      <c r="R32" s="50"/>
    </row>
    <row r="33" spans="2:18" x14ac:dyDescent="0.25">
      <c r="B33" s="53" t="s">
        <v>32</v>
      </c>
      <c r="C33" s="24">
        <f>COUNT(Data!S2:S500)</f>
        <v>24</v>
      </c>
      <c r="D33" s="24"/>
      <c r="E33" s="50"/>
      <c r="H33" s="59" t="s">
        <v>151</v>
      </c>
      <c r="I33" s="43">
        <f>156-148</f>
        <v>8</v>
      </c>
      <c r="J33" s="43">
        <f>Data!B156-Data!B148</f>
        <v>146</v>
      </c>
      <c r="K33" s="43"/>
      <c r="L33" s="43"/>
      <c r="M33" s="52"/>
      <c r="O33" s="53" t="s">
        <v>26</v>
      </c>
      <c r="P33" s="24">
        <f ca="1">SUM(data_Kaellstar)</f>
        <v>272</v>
      </c>
      <c r="Q33" s="24"/>
      <c r="R33" s="50"/>
    </row>
    <row r="34" spans="2:18" x14ac:dyDescent="0.25">
      <c r="B34" s="58" t="s">
        <v>622</v>
      </c>
      <c r="C34" s="24">
        <f>COUNT(Data!BC2:BC500)</f>
        <v>23</v>
      </c>
      <c r="D34" s="24"/>
      <c r="E34" s="50"/>
      <c r="O34" s="53" t="s">
        <v>160</v>
      </c>
      <c r="P34" s="24">
        <f ca="1">SUM(data_Hendor)</f>
        <v>261</v>
      </c>
      <c r="Q34" s="24"/>
      <c r="R34" s="50"/>
    </row>
    <row r="35" spans="2:18" x14ac:dyDescent="0.25">
      <c r="B35" s="53" t="s">
        <v>54</v>
      </c>
      <c r="C35" s="24">
        <f>COUNT(Data!AB2:AB500)</f>
        <v>20</v>
      </c>
      <c r="D35" s="24"/>
      <c r="E35" s="50"/>
      <c r="O35" s="58" t="s">
        <v>116</v>
      </c>
      <c r="P35" s="24">
        <f ca="1">SUM(data_Bonzai)</f>
        <v>275</v>
      </c>
      <c r="Q35" s="24"/>
      <c r="R35" s="50"/>
    </row>
    <row r="36" spans="2:18" x14ac:dyDescent="0.25">
      <c r="B36" s="53" t="s">
        <v>160</v>
      </c>
      <c r="C36" s="24">
        <f>COUNT(Data!BB2:BB500)</f>
        <v>19</v>
      </c>
      <c r="D36" s="24"/>
      <c r="E36" s="50"/>
      <c r="H36" s="46" t="s">
        <v>513</v>
      </c>
      <c r="I36" s="47"/>
      <c r="J36" s="47"/>
      <c r="K36" s="48"/>
      <c r="O36" s="53" t="s">
        <v>7</v>
      </c>
      <c r="P36" s="24">
        <f ca="1">SUM(data_Unsane)</f>
        <v>235</v>
      </c>
      <c r="Q36" s="24"/>
      <c r="R36" s="50"/>
    </row>
    <row r="37" spans="2:18" x14ac:dyDescent="0.25">
      <c r="B37" s="58" t="s">
        <v>130</v>
      </c>
      <c r="C37" s="24">
        <f>COUNT(Data!AS2:AS500)</f>
        <v>18</v>
      </c>
      <c r="D37" s="24"/>
      <c r="E37" s="50"/>
      <c r="H37" s="49" t="s">
        <v>514</v>
      </c>
      <c r="I37" s="24"/>
      <c r="J37" s="24"/>
      <c r="K37" s="50"/>
      <c r="O37" s="53" t="s">
        <v>39</v>
      </c>
      <c r="P37" s="24">
        <f ca="1">SUM(data_kryX_orange)</f>
        <v>235</v>
      </c>
      <c r="Q37" s="24"/>
      <c r="R37" s="50"/>
    </row>
    <row r="38" spans="2:18" x14ac:dyDescent="0.25">
      <c r="B38" s="58" t="s">
        <v>116</v>
      </c>
      <c r="C38" s="24">
        <f>COUNT(Data!AO2:AO500)</f>
        <v>17</v>
      </c>
      <c r="D38" s="24"/>
      <c r="E38" s="50"/>
      <c r="H38" s="49" t="s">
        <v>515</v>
      </c>
      <c r="I38" s="24"/>
      <c r="J38" s="24"/>
      <c r="K38" s="50"/>
      <c r="O38" s="53" t="s">
        <v>30</v>
      </c>
      <c r="P38" s="24">
        <f ca="1">SUM(data_Afterthought)</f>
        <v>201</v>
      </c>
      <c r="Q38" s="24"/>
      <c r="R38" s="50"/>
    </row>
    <row r="39" spans="2:18" x14ac:dyDescent="0.25">
      <c r="B39" s="58" t="s">
        <v>94</v>
      </c>
      <c r="C39" s="24">
        <f>COUNT(Data!AJ2:AJ500)</f>
        <v>16</v>
      </c>
      <c r="D39" s="24"/>
      <c r="E39" s="50"/>
      <c r="H39" s="49"/>
      <c r="I39" s="24"/>
      <c r="J39" s="24"/>
      <c r="K39" s="50"/>
      <c r="O39" s="53" t="s">
        <v>14</v>
      </c>
      <c r="P39" s="24">
        <f ca="1">SUM(data_Mixipixistix)</f>
        <v>172</v>
      </c>
      <c r="Q39" s="24"/>
      <c r="R39" s="50"/>
    </row>
    <row r="40" spans="2:18" x14ac:dyDescent="0.25">
      <c r="B40" s="53" t="s">
        <v>3</v>
      </c>
      <c r="C40" s="24">
        <f>COUNT(Data!D2:D500)</f>
        <v>14</v>
      </c>
      <c r="D40" s="24"/>
      <c r="E40" s="50"/>
      <c r="H40" s="58" t="s">
        <v>119</v>
      </c>
      <c r="I40" s="24">
        <f ca="1">MAX(data_xaelar)</f>
        <v>272</v>
      </c>
      <c r="J40" s="24"/>
      <c r="K40" s="50"/>
      <c r="O40" s="58" t="s">
        <v>130</v>
      </c>
      <c r="P40" s="24">
        <f ca="1">SUM(data_Analu)</f>
        <v>169</v>
      </c>
      <c r="Q40" s="24"/>
      <c r="R40" s="50"/>
    </row>
    <row r="41" spans="2:18" x14ac:dyDescent="0.25">
      <c r="B41" s="58" t="s">
        <v>149</v>
      </c>
      <c r="C41" s="24">
        <f>COUNT(Data!AX2:AX500)</f>
        <v>12</v>
      </c>
      <c r="D41" s="24"/>
      <c r="E41" s="50"/>
      <c r="H41" s="53" t="s">
        <v>35</v>
      </c>
      <c r="I41" s="24">
        <f ca="1">MAX(data_trib4lmaniac)</f>
        <v>267</v>
      </c>
      <c r="J41" s="24"/>
      <c r="K41" s="50"/>
      <c r="O41" s="53" t="s">
        <v>46</v>
      </c>
      <c r="P41" s="24">
        <f ca="1">SUM(data_Toad)</f>
        <v>121</v>
      </c>
      <c r="Q41" s="24"/>
      <c r="R41" s="50"/>
    </row>
    <row r="42" spans="2:18" x14ac:dyDescent="0.25">
      <c r="B42" s="53" t="s">
        <v>4</v>
      </c>
      <c r="C42" s="24">
        <f>COUNT(Data!E2:E500)</f>
        <v>11</v>
      </c>
      <c r="D42" s="24"/>
      <c r="E42" s="50"/>
      <c r="H42" s="58" t="s">
        <v>113</v>
      </c>
      <c r="I42" s="24">
        <f ca="1">MAX(data_Mr_Lim)</f>
        <v>201</v>
      </c>
      <c r="J42" s="24"/>
      <c r="K42" s="50"/>
      <c r="O42" s="53" t="s">
        <v>9</v>
      </c>
      <c r="P42" s="24">
        <f ca="1">SUM(data_turk)</f>
        <v>119</v>
      </c>
      <c r="Q42" s="24"/>
      <c r="R42" s="50"/>
    </row>
    <row r="43" spans="2:18" x14ac:dyDescent="0.25">
      <c r="B43" s="53" t="s">
        <v>7</v>
      </c>
      <c r="C43" s="24">
        <f>COUNT(Data!I2:I500)</f>
        <v>11</v>
      </c>
      <c r="D43" s="24"/>
      <c r="E43" s="50"/>
      <c r="H43" s="58" t="s">
        <v>151</v>
      </c>
      <c r="I43" s="24">
        <f ca="1">MAX(data_vankuss)</f>
        <v>184</v>
      </c>
      <c r="J43" s="24"/>
      <c r="K43" s="50"/>
      <c r="O43" s="58" t="s">
        <v>149</v>
      </c>
      <c r="P43" s="24">
        <f ca="1">SUM(data_Darkshadow1416)</f>
        <v>106</v>
      </c>
      <c r="Q43" s="24"/>
      <c r="R43" s="50"/>
    </row>
    <row r="44" spans="2:18" x14ac:dyDescent="0.25">
      <c r="B44" s="53" t="s">
        <v>30</v>
      </c>
      <c r="C44" s="24">
        <f>COUNT(Data!R2:R500)</f>
        <v>10</v>
      </c>
      <c r="D44" s="24"/>
      <c r="E44" s="50"/>
      <c r="H44" s="53" t="s">
        <v>65</v>
      </c>
      <c r="I44" s="24">
        <f ca="1">MAX(data_johnny_faneca)</f>
        <v>159</v>
      </c>
      <c r="J44" s="24"/>
      <c r="K44" s="50"/>
      <c r="O44" s="53" t="s">
        <v>61</v>
      </c>
      <c r="P44" s="24">
        <f ca="1">SUM(data_scorpio11883)</f>
        <v>89</v>
      </c>
      <c r="Q44" s="24"/>
      <c r="R44" s="50"/>
    </row>
    <row r="45" spans="2:18" x14ac:dyDescent="0.25">
      <c r="B45" s="58" t="s">
        <v>107</v>
      </c>
      <c r="C45" s="24">
        <f>COUNT(Data!AK2:AK500)</f>
        <v>10</v>
      </c>
      <c r="D45" s="24"/>
      <c r="E45" s="50"/>
      <c r="H45" s="53" t="s">
        <v>3</v>
      </c>
      <c r="I45" s="24">
        <f ca="1">MAX(data_tktktk)</f>
        <v>100</v>
      </c>
      <c r="J45" s="24"/>
      <c r="K45" s="50"/>
      <c r="O45" s="53" t="s">
        <v>5</v>
      </c>
      <c r="P45" s="24">
        <f ca="1">SUM(data_Flunky_Clause2)</f>
        <v>81</v>
      </c>
      <c r="Q45" s="24"/>
      <c r="R45" s="50"/>
    </row>
    <row r="46" spans="2:18" x14ac:dyDescent="0.25">
      <c r="B46" s="53" t="s">
        <v>26</v>
      </c>
      <c r="C46" s="24">
        <f>COUNT(Data!P2:P500)</f>
        <v>9</v>
      </c>
      <c r="D46" s="24"/>
      <c r="E46" s="50"/>
      <c r="H46" s="58" t="s">
        <v>134</v>
      </c>
      <c r="I46" s="24">
        <f ca="1">MAX(data_lookatthis)</f>
        <v>95</v>
      </c>
      <c r="J46" s="24"/>
      <c r="K46" s="50"/>
      <c r="O46" s="53" t="s">
        <v>33</v>
      </c>
      <c r="P46" s="24">
        <f ca="1">SUM(data_Tivo)</f>
        <v>76</v>
      </c>
      <c r="Q46" s="24"/>
      <c r="R46" s="50"/>
    </row>
    <row r="47" spans="2:18" x14ac:dyDescent="0.25">
      <c r="B47" s="53" t="s">
        <v>9</v>
      </c>
      <c r="C47" s="24">
        <f>COUNT(Data!K2:K500)</f>
        <v>8</v>
      </c>
      <c r="D47" s="24"/>
      <c r="E47" s="50"/>
      <c r="H47" s="58" t="s">
        <v>622</v>
      </c>
      <c r="I47" s="24">
        <f ca="1">MAX(data_EddyMataGallos)</f>
        <v>88</v>
      </c>
      <c r="J47" s="24"/>
      <c r="K47" s="50"/>
      <c r="O47" s="53" t="s">
        <v>8</v>
      </c>
      <c r="P47" s="24">
        <f ca="1">SUM(data__SA_k)</f>
        <v>64</v>
      </c>
      <c r="Q47" s="24"/>
      <c r="R47" s="50"/>
    </row>
    <row r="48" spans="2:18" x14ac:dyDescent="0.25">
      <c r="B48" s="53" t="s">
        <v>39</v>
      </c>
      <c r="C48" s="24">
        <f>COUNT(Data!W2:W500)</f>
        <v>8</v>
      </c>
      <c r="D48" s="24"/>
      <c r="E48" s="50"/>
      <c r="H48" s="58" t="s">
        <v>139</v>
      </c>
      <c r="I48" s="24">
        <f ca="1">MAX(data_eru_bahagon)</f>
        <v>82</v>
      </c>
      <c r="J48" s="24"/>
      <c r="K48" s="50"/>
      <c r="O48" s="53" t="s">
        <v>6</v>
      </c>
      <c r="P48" s="24">
        <f ca="1">SUM(data_mitch)</f>
        <v>40</v>
      </c>
      <c r="Q48" s="24"/>
      <c r="R48" s="50"/>
    </row>
    <row r="49" spans="2:18" x14ac:dyDescent="0.25">
      <c r="B49" s="53" t="s">
        <v>14</v>
      </c>
      <c r="C49" s="24">
        <f>COUNT(Data!F2:F500)</f>
        <v>7</v>
      </c>
      <c r="D49" s="24"/>
      <c r="E49" s="50"/>
      <c r="H49" s="53" t="s">
        <v>52</v>
      </c>
      <c r="I49" s="24">
        <f ca="1">MAX(data_spect)</f>
        <v>79</v>
      </c>
      <c r="J49" s="24"/>
      <c r="K49" s="50"/>
      <c r="O49" s="55" t="s">
        <v>24</v>
      </c>
      <c r="P49" s="24">
        <f ca="1">SUM(data_Wedge)</f>
        <v>37</v>
      </c>
      <c r="Q49" s="24"/>
      <c r="R49" s="50"/>
    </row>
    <row r="50" spans="2:18" x14ac:dyDescent="0.25">
      <c r="B50" s="53" t="s">
        <v>46</v>
      </c>
      <c r="C50" s="24">
        <f>COUNT(Data!Y2:Y500)</f>
        <v>7</v>
      </c>
      <c r="D50" s="24"/>
      <c r="E50" s="50"/>
      <c r="H50" s="58" t="s">
        <v>115</v>
      </c>
      <c r="I50" s="24">
        <f ca="1">MAX(data_crappitrash)</f>
        <v>77</v>
      </c>
      <c r="J50" s="24"/>
      <c r="K50" s="50"/>
      <c r="O50" s="58" t="s">
        <v>114</v>
      </c>
      <c r="P50" s="24">
        <f ca="1">SUM(data_cyberjuda)</f>
        <v>31</v>
      </c>
      <c r="Q50" s="24"/>
      <c r="R50" s="50"/>
    </row>
    <row r="51" spans="2:18" x14ac:dyDescent="0.25">
      <c r="B51" s="53" t="s">
        <v>162</v>
      </c>
      <c r="C51" s="24">
        <f>COUNT(Data!AF2:AF500)</f>
        <v>6</v>
      </c>
      <c r="D51" s="24"/>
      <c r="E51" s="50"/>
      <c r="H51" s="58" t="s">
        <v>80</v>
      </c>
      <c r="I51" s="24">
        <f ca="1">MAX(data_naem)</f>
        <v>72</v>
      </c>
      <c r="J51" s="24"/>
      <c r="K51" s="50"/>
      <c r="O51" s="55" t="s">
        <v>27</v>
      </c>
      <c r="P51" s="24">
        <f ca="1">SUM(data_Shaigel)</f>
        <v>30</v>
      </c>
      <c r="Q51" s="24"/>
      <c r="R51" s="50"/>
    </row>
    <row r="52" spans="2:18" x14ac:dyDescent="0.25">
      <c r="B52" s="53" t="s">
        <v>5</v>
      </c>
      <c r="C52" s="24">
        <f>COUNT(Data!G2:G500)</f>
        <v>5</v>
      </c>
      <c r="D52" s="24"/>
      <c r="E52" s="50"/>
      <c r="H52" s="58" t="s">
        <v>107</v>
      </c>
      <c r="I52" s="24">
        <f ca="1">MAX(data_L3X)</f>
        <v>65</v>
      </c>
      <c r="J52" s="24"/>
      <c r="K52" s="50"/>
      <c r="O52" s="53" t="s">
        <v>10</v>
      </c>
      <c r="P52" s="24">
        <f ca="1">SUM(data_imdb)</f>
        <v>25</v>
      </c>
      <c r="Q52" s="24"/>
      <c r="R52" s="50"/>
    </row>
    <row r="53" spans="2:18" x14ac:dyDescent="0.25">
      <c r="B53" s="53" t="s">
        <v>8</v>
      </c>
      <c r="C53" s="24">
        <f>COUNT(Data!J2:J500)</f>
        <v>5</v>
      </c>
      <c r="D53" s="24"/>
      <c r="E53" s="50"/>
      <c r="H53" s="53" t="s">
        <v>39</v>
      </c>
      <c r="I53" s="24">
        <f ca="1">MAX(data_kryX_orange)</f>
        <v>63</v>
      </c>
      <c r="J53" s="24"/>
      <c r="K53" s="50"/>
      <c r="O53" s="58" t="s">
        <v>656</v>
      </c>
      <c r="P53" s="24">
        <f ca="1">SUM(data_swipenet)</f>
        <v>23</v>
      </c>
      <c r="Q53" s="24"/>
      <c r="R53" s="50"/>
    </row>
    <row r="54" spans="2:18" x14ac:dyDescent="0.25">
      <c r="B54" s="53" t="s">
        <v>33</v>
      </c>
      <c r="C54" s="24">
        <f>COUNT(Data!T2:T500)</f>
        <v>5</v>
      </c>
      <c r="D54" s="24"/>
      <c r="E54" s="50"/>
      <c r="H54" s="53" t="s">
        <v>41</v>
      </c>
      <c r="I54" s="24">
        <f ca="1">MAX(data_Seifer)</f>
        <v>59</v>
      </c>
      <c r="J54" s="24"/>
      <c r="K54" s="50"/>
      <c r="O54" s="55" t="s">
        <v>21</v>
      </c>
      <c r="P54" s="24">
        <f ca="1">SUM(data_Smart)</f>
        <v>19</v>
      </c>
      <c r="Q54" s="24"/>
      <c r="R54" s="50"/>
    </row>
    <row r="55" spans="2:18" x14ac:dyDescent="0.25">
      <c r="B55" s="58" t="s">
        <v>115</v>
      </c>
      <c r="C55" s="24">
        <f>COUNT(Data!AN2:AN500)</f>
        <v>4</v>
      </c>
      <c r="D55" s="24"/>
      <c r="E55" s="50"/>
      <c r="H55" s="58" t="s">
        <v>81</v>
      </c>
      <c r="I55" s="24">
        <f ca="1">MAX(data_jg9000)</f>
        <v>51</v>
      </c>
      <c r="J55" s="24"/>
      <c r="K55" s="50"/>
      <c r="O55" s="53" t="s">
        <v>51</v>
      </c>
      <c r="P55" s="24">
        <f ca="1">SUM(data_Wedgie123)</f>
        <v>14</v>
      </c>
      <c r="Q55" s="24"/>
      <c r="R55" s="50"/>
    </row>
    <row r="56" spans="2:18" x14ac:dyDescent="0.25">
      <c r="B56" s="53" t="s">
        <v>6</v>
      </c>
      <c r="C56" s="24">
        <f>COUNT(Data!H2:H500)</f>
        <v>3</v>
      </c>
      <c r="D56" s="24"/>
      <c r="E56" s="50"/>
      <c r="H56" s="53" t="s">
        <v>4</v>
      </c>
      <c r="I56" s="24">
        <f ca="1">MAX(data_Thunder_Mute)</f>
        <v>48</v>
      </c>
      <c r="J56" s="24"/>
      <c r="K56" s="50"/>
      <c r="O56" s="58" t="s">
        <v>128</v>
      </c>
      <c r="P56" s="24">
        <f ca="1">SUM(data_zapkt)</f>
        <v>14</v>
      </c>
      <c r="Q56" s="24"/>
      <c r="R56" s="50"/>
    </row>
    <row r="57" spans="2:18" x14ac:dyDescent="0.25">
      <c r="B57" s="55" t="s">
        <v>24</v>
      </c>
      <c r="C57" s="24">
        <f>COUNT(Data!O2:O500)</f>
        <v>3</v>
      </c>
      <c r="D57" s="24"/>
      <c r="E57" s="50"/>
      <c r="H57" s="58" t="s">
        <v>94</v>
      </c>
      <c r="I57" s="24">
        <f ca="1">MAX(data_Wolfos)</f>
        <v>46</v>
      </c>
      <c r="J57" s="24"/>
      <c r="K57" s="50"/>
      <c r="O57" s="58" t="s">
        <v>660</v>
      </c>
      <c r="P57" s="24">
        <f ca="1">SUM(data_Koolaid)</f>
        <v>12</v>
      </c>
      <c r="Q57" s="24"/>
      <c r="R57" s="50"/>
    </row>
    <row r="58" spans="2:18" x14ac:dyDescent="0.25">
      <c r="B58" s="55" t="s">
        <v>27</v>
      </c>
      <c r="C58" s="24">
        <f>COUNT(Data!Q2:Q500)</f>
        <v>3</v>
      </c>
      <c r="D58" s="24"/>
      <c r="E58" s="50"/>
      <c r="H58" s="53" t="s">
        <v>59</v>
      </c>
      <c r="I58" s="24">
        <f ca="1">MAX(data_clux)</f>
        <v>45</v>
      </c>
      <c r="J58" s="24"/>
      <c r="K58" s="50"/>
      <c r="O58" s="53" t="s">
        <v>11</v>
      </c>
      <c r="P58" s="24">
        <f ca="1">SUM(data_al_an)</f>
        <v>10</v>
      </c>
      <c r="Q58" s="24"/>
      <c r="R58" s="50"/>
    </row>
    <row r="59" spans="2:18" x14ac:dyDescent="0.25">
      <c r="B59" s="53" t="s">
        <v>10</v>
      </c>
      <c r="C59" s="24">
        <f>COUNT(Data!L2:L500)</f>
        <v>2</v>
      </c>
      <c r="D59" s="24"/>
      <c r="E59" s="50"/>
      <c r="H59" s="53" t="s">
        <v>47</v>
      </c>
      <c r="I59" s="24">
        <f ca="1">MAX(data_glupi_zmaj)</f>
        <v>42</v>
      </c>
      <c r="J59" s="24"/>
      <c r="K59" s="50"/>
      <c r="O59" s="59" t="s">
        <v>135</v>
      </c>
      <c r="P59" s="43">
        <f ca="1">SUM(data_Sp33dY)</f>
        <v>8</v>
      </c>
      <c r="Q59" s="43"/>
      <c r="R59" s="52"/>
    </row>
    <row r="60" spans="2:18" x14ac:dyDescent="0.25">
      <c r="B60" s="55" t="s">
        <v>21</v>
      </c>
      <c r="C60" s="24">
        <f>COUNT(Data!N2:N500)</f>
        <v>2</v>
      </c>
      <c r="D60" s="24"/>
      <c r="E60" s="50"/>
      <c r="H60" s="53" t="s">
        <v>26</v>
      </c>
      <c r="I60" s="24">
        <f ca="1">MAX(data_Kaellstar)</f>
        <v>41</v>
      </c>
      <c r="J60" s="24"/>
      <c r="K60" s="50"/>
    </row>
    <row r="61" spans="2:18" x14ac:dyDescent="0.25">
      <c r="B61" s="58" t="s">
        <v>114</v>
      </c>
      <c r="C61" s="24">
        <f>COUNT(Data!AM2:AM500)</f>
        <v>2</v>
      </c>
      <c r="D61" s="24"/>
      <c r="E61" s="50"/>
      <c r="H61" s="53" t="s">
        <v>37</v>
      </c>
      <c r="I61" s="24">
        <f ca="1">MAX(data_blobglob)</f>
        <v>41</v>
      </c>
      <c r="J61" s="24"/>
      <c r="K61" s="50"/>
    </row>
    <row r="62" spans="2:18" x14ac:dyDescent="0.25">
      <c r="B62" s="58" t="s">
        <v>656</v>
      </c>
      <c r="C62" s="24">
        <f>COUNT(Data!BD2:BD500)</f>
        <v>2</v>
      </c>
      <c r="D62" s="24"/>
      <c r="E62" s="50"/>
      <c r="H62" s="58" t="s">
        <v>69</v>
      </c>
      <c r="I62" s="24">
        <f ca="1">MAX(data_pokemaniac1342)</f>
        <v>39</v>
      </c>
      <c r="J62" s="24"/>
      <c r="K62" s="50"/>
    </row>
    <row r="63" spans="2:18" x14ac:dyDescent="0.25">
      <c r="B63" s="53" t="s">
        <v>11</v>
      </c>
      <c r="C63" s="24">
        <f>COUNT(Data!M2:M500)</f>
        <v>1</v>
      </c>
      <c r="D63" s="24"/>
      <c r="E63" s="50"/>
      <c r="H63" s="53" t="s">
        <v>14</v>
      </c>
      <c r="I63" s="24">
        <f ca="1">MAX(data_Mixipixistix)</f>
        <v>36</v>
      </c>
      <c r="J63" s="24"/>
      <c r="K63" s="50"/>
    </row>
    <row r="64" spans="2:18" x14ac:dyDescent="0.25">
      <c r="B64" s="53" t="s">
        <v>51</v>
      </c>
      <c r="C64" s="24">
        <f>COUNT(Data!AC2:AC500)</f>
        <v>1</v>
      </c>
      <c r="D64" s="24"/>
      <c r="E64" s="50"/>
      <c r="H64" s="58" t="s">
        <v>129</v>
      </c>
      <c r="I64" s="24">
        <f ca="1">MAX(data_Ben_Schultz_11)</f>
        <v>31</v>
      </c>
      <c r="J64" s="24"/>
      <c r="K64" s="50"/>
    </row>
    <row r="65" spans="2:11" x14ac:dyDescent="0.25">
      <c r="B65" s="58" t="s">
        <v>128</v>
      </c>
      <c r="C65" s="24">
        <f>COUNT(Data!AQ2:AQ500)</f>
        <v>1</v>
      </c>
      <c r="D65" s="24"/>
      <c r="E65" s="50"/>
      <c r="H65" s="53" t="s">
        <v>30</v>
      </c>
      <c r="I65" s="24">
        <f ca="1">MAX(data_Afterthought)</f>
        <v>30</v>
      </c>
      <c r="J65" s="24"/>
      <c r="K65" s="50"/>
    </row>
    <row r="66" spans="2:11" x14ac:dyDescent="0.25">
      <c r="B66" s="58" t="s">
        <v>135</v>
      </c>
      <c r="C66" s="24">
        <f>COUNT(Data!AU2:AU500)</f>
        <v>1</v>
      </c>
      <c r="D66" s="24"/>
      <c r="E66" s="50"/>
      <c r="H66" s="53" t="s">
        <v>5</v>
      </c>
      <c r="I66" s="24">
        <f ca="1">MAX(data_Flunky_Clause2)</f>
        <v>27</v>
      </c>
      <c r="J66" s="24"/>
      <c r="K66" s="50"/>
    </row>
    <row r="67" spans="2:11" x14ac:dyDescent="0.25">
      <c r="B67" s="59" t="s">
        <v>660</v>
      </c>
      <c r="C67" s="43">
        <f>COUNT(Data!BE2:BE500)</f>
        <v>1</v>
      </c>
      <c r="D67" s="43"/>
      <c r="E67" s="52"/>
      <c r="H67" s="53" t="s">
        <v>7</v>
      </c>
      <c r="I67" s="24">
        <f ca="1">MAX(data_Unsane)</f>
        <v>26</v>
      </c>
      <c r="J67" s="24"/>
      <c r="K67" s="50"/>
    </row>
    <row r="68" spans="2:11" x14ac:dyDescent="0.25">
      <c r="H68" s="53" t="s">
        <v>32</v>
      </c>
      <c r="I68" s="24">
        <f ca="1">MAX(data_Sammage)</f>
        <v>24</v>
      </c>
      <c r="J68" s="24"/>
      <c r="K68" s="50"/>
    </row>
    <row r="69" spans="2:11" x14ac:dyDescent="0.25">
      <c r="H69" s="53" t="s">
        <v>46</v>
      </c>
      <c r="I69" s="24">
        <f ca="1">MAX(data_Toad)</f>
        <v>22</v>
      </c>
      <c r="J69" s="24"/>
      <c r="K69" s="50"/>
    </row>
    <row r="70" spans="2:11" x14ac:dyDescent="0.25">
      <c r="H70" s="53" t="s">
        <v>54</v>
      </c>
      <c r="I70" s="24">
        <f ca="1">MAX(data_Melchoir79)</f>
        <v>22</v>
      </c>
      <c r="J70" s="24"/>
      <c r="K70" s="50"/>
    </row>
    <row r="71" spans="2:11" x14ac:dyDescent="0.25">
      <c r="H71" s="58" t="s">
        <v>114</v>
      </c>
      <c r="I71" s="24">
        <f ca="1">MAX(data_cyberjuda)</f>
        <v>22</v>
      </c>
      <c r="J71" s="24"/>
      <c r="K71" s="50"/>
    </row>
    <row r="72" spans="2:11" x14ac:dyDescent="0.25">
      <c r="H72" s="58" t="s">
        <v>116</v>
      </c>
      <c r="I72" s="24">
        <f ca="1">MAX(data_Bonzai)</f>
        <v>22</v>
      </c>
      <c r="J72" s="24"/>
      <c r="K72" s="50"/>
    </row>
    <row r="73" spans="2:11" x14ac:dyDescent="0.25">
      <c r="H73" s="53" t="s">
        <v>33</v>
      </c>
      <c r="I73" s="24">
        <f ca="1">MAX(data_Tivo)</f>
        <v>20</v>
      </c>
      <c r="J73" s="24"/>
      <c r="K73" s="50"/>
    </row>
    <row r="74" spans="2:11" x14ac:dyDescent="0.25">
      <c r="H74" s="58" t="s">
        <v>154</v>
      </c>
      <c r="I74" s="24">
        <f ca="1">MAX(data_golfkid)</f>
        <v>20</v>
      </c>
      <c r="J74" s="24"/>
      <c r="K74" s="50"/>
    </row>
    <row r="75" spans="2:11" x14ac:dyDescent="0.25">
      <c r="H75" s="53" t="s">
        <v>6</v>
      </c>
      <c r="I75" s="24">
        <f ca="1">MAX(data_mitch)</f>
        <v>19</v>
      </c>
      <c r="J75" s="24"/>
      <c r="K75" s="50"/>
    </row>
    <row r="76" spans="2:11" x14ac:dyDescent="0.25">
      <c r="H76" s="53" t="s">
        <v>8</v>
      </c>
      <c r="I76" s="24">
        <f ca="1">MAX(data__SA_k)</f>
        <v>19</v>
      </c>
      <c r="J76" s="24"/>
      <c r="K76" s="50"/>
    </row>
    <row r="77" spans="2:11" x14ac:dyDescent="0.25">
      <c r="H77" s="53" t="s">
        <v>9</v>
      </c>
      <c r="I77" s="24">
        <f ca="1">MAX(data_turk)</f>
        <v>18</v>
      </c>
      <c r="J77" s="24"/>
      <c r="K77" s="50"/>
    </row>
    <row r="78" spans="2:11" x14ac:dyDescent="0.25">
      <c r="H78" s="53" t="s">
        <v>160</v>
      </c>
      <c r="I78" s="24">
        <f ca="1">MAX(data_Hendor)</f>
        <v>18</v>
      </c>
      <c r="J78" s="24"/>
      <c r="K78" s="50"/>
    </row>
    <row r="79" spans="2:11" x14ac:dyDescent="0.25">
      <c r="H79" s="58" t="s">
        <v>155</v>
      </c>
      <c r="I79" s="24">
        <f ca="1">MAX(data_Izzy)</f>
        <v>17</v>
      </c>
      <c r="J79" s="24"/>
      <c r="K79" s="50"/>
    </row>
    <row r="80" spans="2:11" x14ac:dyDescent="0.25">
      <c r="H80" s="53" t="s">
        <v>61</v>
      </c>
      <c r="I80" s="24">
        <f ca="1">MAX(data_scorpio11883)</f>
        <v>16</v>
      </c>
      <c r="J80" s="24"/>
      <c r="K80" s="50"/>
    </row>
    <row r="81" spans="8:11" x14ac:dyDescent="0.25">
      <c r="H81" s="55" t="s">
        <v>24</v>
      </c>
      <c r="I81" s="24">
        <f ca="1">MAX(data_Wedge)</f>
        <v>14</v>
      </c>
      <c r="J81" s="24"/>
      <c r="K81" s="50"/>
    </row>
    <row r="82" spans="8:11" x14ac:dyDescent="0.25">
      <c r="H82" s="53" t="s">
        <v>51</v>
      </c>
      <c r="I82" s="24">
        <f ca="1">MAX(data_Wedgie123)</f>
        <v>14</v>
      </c>
      <c r="J82" s="24"/>
      <c r="K82" s="50"/>
    </row>
    <row r="83" spans="8:11" x14ac:dyDescent="0.25">
      <c r="H83" s="58" t="s">
        <v>128</v>
      </c>
      <c r="I83" s="24">
        <f ca="1">MAX(data_zapkt)</f>
        <v>14</v>
      </c>
      <c r="J83" s="24"/>
      <c r="K83" s="50"/>
    </row>
    <row r="84" spans="8:11" x14ac:dyDescent="0.25">
      <c r="H84" s="53" t="s">
        <v>10</v>
      </c>
      <c r="I84" s="24">
        <f ca="1">MAX(data_imdb)</f>
        <v>13</v>
      </c>
      <c r="J84" s="24"/>
      <c r="K84" s="50"/>
    </row>
    <row r="85" spans="8:11" x14ac:dyDescent="0.25">
      <c r="H85" s="58" t="s">
        <v>130</v>
      </c>
      <c r="I85" s="24">
        <f ca="1">MAX(data_Analu)</f>
        <v>13</v>
      </c>
      <c r="J85" s="24"/>
      <c r="K85" s="50"/>
    </row>
    <row r="86" spans="8:11" x14ac:dyDescent="0.25">
      <c r="H86" s="58" t="s">
        <v>148</v>
      </c>
      <c r="I86" s="24">
        <f ca="1">MAX(data_macrohenry)</f>
        <v>13</v>
      </c>
      <c r="J86" s="24"/>
      <c r="K86" s="50"/>
    </row>
    <row r="87" spans="8:11" x14ac:dyDescent="0.25">
      <c r="H87" s="58" t="s">
        <v>656</v>
      </c>
      <c r="I87" s="24">
        <f ca="1">MAX(data_swipenet)</f>
        <v>12</v>
      </c>
      <c r="J87" s="24"/>
      <c r="K87" s="50"/>
    </row>
    <row r="88" spans="8:11" x14ac:dyDescent="0.25">
      <c r="H88" s="58" t="s">
        <v>660</v>
      </c>
      <c r="I88" s="24">
        <f ca="1">MAX(data_Koolaid)</f>
        <v>12</v>
      </c>
      <c r="J88" s="24"/>
      <c r="K88" s="50"/>
    </row>
    <row r="89" spans="8:11" x14ac:dyDescent="0.25">
      <c r="H89" s="55" t="s">
        <v>27</v>
      </c>
      <c r="I89" s="24">
        <f ca="1">MAX(data_Shaigel)</f>
        <v>11</v>
      </c>
      <c r="J89" s="24"/>
      <c r="K89" s="50"/>
    </row>
    <row r="90" spans="8:11" x14ac:dyDescent="0.25">
      <c r="H90" s="58" t="s">
        <v>149</v>
      </c>
      <c r="I90" s="24">
        <f ca="1">MAX(data_Darkshadow1416)</f>
        <v>11</v>
      </c>
      <c r="J90" s="24"/>
      <c r="K90" s="50"/>
    </row>
    <row r="91" spans="8:11" x14ac:dyDescent="0.25">
      <c r="H91" s="53" t="s">
        <v>11</v>
      </c>
      <c r="I91" s="24">
        <f ca="1">MAX(data_al_an)</f>
        <v>10</v>
      </c>
      <c r="J91" s="24"/>
      <c r="K91" s="50"/>
    </row>
    <row r="92" spans="8:11" x14ac:dyDescent="0.25">
      <c r="H92" s="55" t="s">
        <v>21</v>
      </c>
      <c r="I92" s="24">
        <f ca="1">MAX(data_Smart)</f>
        <v>10</v>
      </c>
      <c r="J92" s="24"/>
      <c r="K92" s="50"/>
    </row>
    <row r="93" spans="8:11" x14ac:dyDescent="0.25">
      <c r="H93" s="59" t="s">
        <v>135</v>
      </c>
      <c r="I93" s="43">
        <f ca="1">MAX(data_Sp33dY)</f>
        <v>8</v>
      </c>
      <c r="J93" s="43"/>
      <c r="K93" s="52"/>
    </row>
  </sheetData>
  <sortState ref="H40:I90">
    <sortCondition descending="1" ref="I37:I8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E711"/>
  <sheetViews>
    <sheetView workbookViewId="0">
      <pane xSplit="3" ySplit="1" topLeftCell="AV134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defaultColWidth="16.42578125" defaultRowHeight="15" x14ac:dyDescent="0.25"/>
  <cols>
    <col min="1" max="1" width="11" style="38" customWidth="1"/>
    <col min="2" max="2" width="6.7109375" style="24" customWidth="1"/>
    <col min="3" max="3" width="10.140625" style="72" customWidth="1"/>
    <col min="4" max="16384" width="16.42578125" style="24"/>
  </cols>
  <sheetData>
    <row r="1" spans="1:57" s="66" customFormat="1" ht="15.75" thickBot="1" x14ac:dyDescent="0.3">
      <c r="A1" s="62" t="s">
        <v>161</v>
      </c>
      <c r="B1" s="62" t="s">
        <v>164</v>
      </c>
      <c r="C1" s="67" t="s">
        <v>169</v>
      </c>
      <c r="D1" s="63" t="s">
        <v>3</v>
      </c>
      <c r="E1" s="63" t="s">
        <v>4</v>
      </c>
      <c r="F1" s="63" t="s">
        <v>14</v>
      </c>
      <c r="G1" s="63" t="s">
        <v>5</v>
      </c>
      <c r="H1" s="63" t="s">
        <v>6</v>
      </c>
      <c r="I1" s="63" t="s">
        <v>7</v>
      </c>
      <c r="J1" s="63" t="s">
        <v>8</v>
      </c>
      <c r="K1" s="63" t="s">
        <v>9</v>
      </c>
      <c r="L1" s="63" t="s">
        <v>10</v>
      </c>
      <c r="M1" s="63" t="s">
        <v>11</v>
      </c>
      <c r="N1" s="64" t="s">
        <v>21</v>
      </c>
      <c r="O1" s="64" t="s">
        <v>24</v>
      </c>
      <c r="P1" s="63" t="s">
        <v>26</v>
      </c>
      <c r="Q1" s="64" t="s">
        <v>27</v>
      </c>
      <c r="R1" s="63" t="s">
        <v>30</v>
      </c>
      <c r="S1" s="63" t="s">
        <v>32</v>
      </c>
      <c r="T1" s="63" t="s">
        <v>33</v>
      </c>
      <c r="U1" s="63" t="s">
        <v>35</v>
      </c>
      <c r="V1" s="63" t="s">
        <v>37</v>
      </c>
      <c r="W1" s="63" t="s">
        <v>39</v>
      </c>
      <c r="X1" s="63" t="s">
        <v>41</v>
      </c>
      <c r="Y1" s="63" t="s">
        <v>46</v>
      </c>
      <c r="Z1" s="63" t="s">
        <v>47</v>
      </c>
      <c r="AA1" s="63" t="s">
        <v>65</v>
      </c>
      <c r="AB1" s="63" t="s">
        <v>54</v>
      </c>
      <c r="AC1" s="63" t="s">
        <v>51</v>
      </c>
      <c r="AD1" s="63" t="s">
        <v>52</v>
      </c>
      <c r="AE1" s="63" t="s">
        <v>59</v>
      </c>
      <c r="AF1" s="63" t="s">
        <v>61</v>
      </c>
      <c r="AG1" s="65" t="s">
        <v>69</v>
      </c>
      <c r="AH1" s="65" t="s">
        <v>80</v>
      </c>
      <c r="AI1" s="65" t="s">
        <v>81</v>
      </c>
      <c r="AJ1" s="65" t="s">
        <v>94</v>
      </c>
      <c r="AK1" s="65" t="s">
        <v>107</v>
      </c>
      <c r="AL1" s="65" t="s">
        <v>113</v>
      </c>
      <c r="AM1" s="65" t="s">
        <v>114</v>
      </c>
      <c r="AN1" s="65" t="s">
        <v>115</v>
      </c>
      <c r="AO1" s="65" t="s">
        <v>116</v>
      </c>
      <c r="AP1" s="65" t="s">
        <v>119</v>
      </c>
      <c r="AQ1" s="65" t="s">
        <v>128</v>
      </c>
      <c r="AR1" s="65" t="s">
        <v>129</v>
      </c>
      <c r="AS1" s="65" t="s">
        <v>130</v>
      </c>
      <c r="AT1" s="65" t="s">
        <v>134</v>
      </c>
      <c r="AU1" s="65" t="s">
        <v>135</v>
      </c>
      <c r="AV1" s="65" t="s">
        <v>139</v>
      </c>
      <c r="AW1" s="65" t="s">
        <v>148</v>
      </c>
      <c r="AX1" s="65" t="s">
        <v>149</v>
      </c>
      <c r="AY1" s="65" t="s">
        <v>151</v>
      </c>
      <c r="AZ1" s="65" t="s">
        <v>154</v>
      </c>
      <c r="BA1" s="65" t="s">
        <v>155</v>
      </c>
      <c r="BB1" s="63" t="s">
        <v>160</v>
      </c>
      <c r="BC1" s="63" t="s">
        <v>622</v>
      </c>
      <c r="BD1" s="63" t="s">
        <v>656</v>
      </c>
      <c r="BE1" s="63" t="s">
        <v>660</v>
      </c>
    </row>
    <row r="2" spans="1:57" x14ac:dyDescent="0.25">
      <c r="A2" s="37">
        <v>38255</v>
      </c>
      <c r="B2" s="16">
        <v>1</v>
      </c>
      <c r="C2" s="68">
        <v>1</v>
      </c>
      <c r="D2" s="16">
        <v>50</v>
      </c>
      <c r="E2" s="16">
        <v>48</v>
      </c>
      <c r="F2" s="16">
        <v>36</v>
      </c>
      <c r="G2" s="16">
        <v>27</v>
      </c>
      <c r="H2" s="16">
        <v>19</v>
      </c>
      <c r="I2" s="16">
        <v>19</v>
      </c>
      <c r="J2" s="16">
        <v>19</v>
      </c>
      <c r="K2" s="16">
        <v>14</v>
      </c>
      <c r="L2" s="16">
        <v>13</v>
      </c>
      <c r="M2" s="16">
        <v>10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</row>
    <row r="3" spans="1:57" x14ac:dyDescent="0.25">
      <c r="A3" s="37">
        <v>38264</v>
      </c>
      <c r="B3" s="16">
        <f>DAYS360($A2,A3)</f>
        <v>9</v>
      </c>
      <c r="C3" s="68">
        <v>2</v>
      </c>
      <c r="D3" s="6">
        <v>69</v>
      </c>
      <c r="E3" s="6">
        <v>43</v>
      </c>
      <c r="F3" s="6">
        <v>30</v>
      </c>
      <c r="G3" s="6">
        <v>21</v>
      </c>
      <c r="H3" s="6">
        <v>12</v>
      </c>
      <c r="I3" s="6">
        <v>20</v>
      </c>
      <c r="J3" s="6">
        <v>14</v>
      </c>
      <c r="K3" s="6">
        <v>17</v>
      </c>
      <c r="L3" s="6">
        <v>12</v>
      </c>
      <c r="M3" s="16"/>
      <c r="N3" s="16">
        <v>10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</row>
    <row r="4" spans="1:57" x14ac:dyDescent="0.25">
      <c r="A4" s="37">
        <v>38276</v>
      </c>
      <c r="B4" s="16">
        <f>DAYS360($A2,A4)</f>
        <v>21</v>
      </c>
      <c r="C4" s="68">
        <v>3</v>
      </c>
      <c r="D4" s="20">
        <v>91</v>
      </c>
      <c r="E4" s="20">
        <v>36</v>
      </c>
      <c r="F4" s="20">
        <v>30</v>
      </c>
      <c r="G4" s="20">
        <v>14</v>
      </c>
      <c r="H4" s="20">
        <v>9</v>
      </c>
      <c r="I4" s="20">
        <v>22</v>
      </c>
      <c r="J4" s="20">
        <v>12</v>
      </c>
      <c r="K4" s="20">
        <v>15</v>
      </c>
      <c r="L4" s="20"/>
      <c r="M4" s="20"/>
      <c r="N4" s="20">
        <v>9</v>
      </c>
      <c r="O4" s="20">
        <v>13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</row>
    <row r="5" spans="1:57" x14ac:dyDescent="0.25">
      <c r="A5" s="37">
        <v>38297</v>
      </c>
      <c r="B5" s="16">
        <v>42</v>
      </c>
      <c r="C5" s="68">
        <v>4</v>
      </c>
      <c r="D5" s="20">
        <v>97</v>
      </c>
      <c r="E5" s="20">
        <v>36</v>
      </c>
      <c r="F5" s="20">
        <v>28</v>
      </c>
      <c r="G5" s="20">
        <v>10</v>
      </c>
      <c r="H5" s="20"/>
      <c r="I5" s="20">
        <v>20</v>
      </c>
      <c r="J5" s="20">
        <v>10</v>
      </c>
      <c r="K5" s="20">
        <v>18</v>
      </c>
      <c r="L5" s="20"/>
      <c r="M5" s="20"/>
      <c r="N5" s="20"/>
      <c r="O5" s="20">
        <v>14</v>
      </c>
      <c r="P5" s="20">
        <v>19</v>
      </c>
      <c r="Q5" s="20">
        <v>11</v>
      </c>
      <c r="R5" s="20"/>
      <c r="S5" s="20"/>
      <c r="T5" s="20"/>
      <c r="U5" s="20"/>
      <c r="V5" s="20"/>
      <c r="W5" s="20"/>
      <c r="X5" s="20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</row>
    <row r="6" spans="1:57" x14ac:dyDescent="0.25">
      <c r="A6" s="37">
        <v>38311</v>
      </c>
      <c r="B6" s="16">
        <v>56</v>
      </c>
      <c r="C6" s="68">
        <v>5</v>
      </c>
      <c r="D6" s="20">
        <v>100</v>
      </c>
      <c r="E6" s="20">
        <v>30</v>
      </c>
      <c r="F6" s="20">
        <v>20</v>
      </c>
      <c r="G6" s="20">
        <v>9</v>
      </c>
      <c r="H6" s="20"/>
      <c r="I6" s="20">
        <v>26</v>
      </c>
      <c r="J6" s="20">
        <v>9</v>
      </c>
      <c r="K6" s="20">
        <v>13</v>
      </c>
      <c r="L6" s="20"/>
      <c r="M6" s="20"/>
      <c r="N6" s="20"/>
      <c r="O6" s="20">
        <v>10</v>
      </c>
      <c r="P6" s="20">
        <v>31</v>
      </c>
      <c r="Q6" s="20">
        <v>10</v>
      </c>
      <c r="R6" s="20"/>
      <c r="S6" s="20"/>
      <c r="T6" s="20"/>
      <c r="U6" s="20"/>
      <c r="V6" s="20"/>
      <c r="W6" s="20"/>
      <c r="X6" s="20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</row>
    <row r="7" spans="1:57" x14ac:dyDescent="0.25">
      <c r="A7" s="37">
        <v>38334</v>
      </c>
      <c r="B7" s="16">
        <v>79</v>
      </c>
      <c r="C7" s="68">
        <v>6</v>
      </c>
      <c r="D7" s="20">
        <v>78</v>
      </c>
      <c r="E7" s="20">
        <v>32</v>
      </c>
      <c r="F7" s="20">
        <v>16</v>
      </c>
      <c r="G7" s="20"/>
      <c r="H7" s="20"/>
      <c r="I7" s="20">
        <v>24</v>
      </c>
      <c r="J7" s="20"/>
      <c r="K7" s="20">
        <v>17</v>
      </c>
      <c r="L7" s="20"/>
      <c r="M7" s="20"/>
      <c r="N7" s="20"/>
      <c r="O7" s="20"/>
      <c r="P7" s="20">
        <v>35</v>
      </c>
      <c r="Q7" s="20">
        <v>9</v>
      </c>
      <c r="R7" s="20">
        <v>24</v>
      </c>
      <c r="S7" s="20">
        <v>11</v>
      </c>
      <c r="T7" s="20">
        <v>10</v>
      </c>
      <c r="U7" s="20"/>
      <c r="V7" s="20"/>
      <c r="W7" s="20"/>
      <c r="X7" s="20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</row>
    <row r="8" spans="1:57" x14ac:dyDescent="0.25">
      <c r="A8" s="37">
        <v>38355</v>
      </c>
      <c r="B8" s="16">
        <v>100</v>
      </c>
      <c r="C8" s="68">
        <v>7</v>
      </c>
      <c r="D8" s="20">
        <v>60</v>
      </c>
      <c r="E8" s="20">
        <v>31</v>
      </c>
      <c r="F8" s="20">
        <v>12</v>
      </c>
      <c r="G8" s="20"/>
      <c r="H8" s="20"/>
      <c r="I8" s="20">
        <v>24</v>
      </c>
      <c r="J8" s="20"/>
      <c r="K8" s="20">
        <v>12</v>
      </c>
      <c r="L8" s="20"/>
      <c r="M8" s="20"/>
      <c r="N8" s="20"/>
      <c r="O8" s="20"/>
      <c r="P8" s="20">
        <v>38</v>
      </c>
      <c r="Q8" s="20"/>
      <c r="R8" s="20">
        <v>30</v>
      </c>
      <c r="S8" s="20">
        <v>14</v>
      </c>
      <c r="T8" s="20">
        <v>12</v>
      </c>
      <c r="U8" s="20">
        <v>23</v>
      </c>
      <c r="V8" s="20"/>
      <c r="W8" s="20"/>
      <c r="X8" s="20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</row>
    <row r="9" spans="1:57" x14ac:dyDescent="0.25">
      <c r="A9" s="37">
        <v>38383</v>
      </c>
      <c r="B9" s="16">
        <v>128</v>
      </c>
      <c r="C9" s="68">
        <v>8</v>
      </c>
      <c r="D9" s="20">
        <v>37</v>
      </c>
      <c r="E9" s="20">
        <v>24</v>
      </c>
      <c r="F9" s="20"/>
      <c r="G9" s="20"/>
      <c r="H9" s="20"/>
      <c r="I9" s="20">
        <v>22</v>
      </c>
      <c r="J9" s="20"/>
      <c r="K9" s="20">
        <v>13</v>
      </c>
      <c r="L9" s="20"/>
      <c r="M9" s="20"/>
      <c r="N9" s="20"/>
      <c r="O9" s="20"/>
      <c r="P9" s="20">
        <v>41</v>
      </c>
      <c r="Q9" s="20"/>
      <c r="R9" s="20">
        <v>28</v>
      </c>
      <c r="S9" s="20">
        <v>24</v>
      </c>
      <c r="T9" s="20">
        <v>16</v>
      </c>
      <c r="U9" s="20">
        <v>40</v>
      </c>
      <c r="V9" s="20">
        <v>24</v>
      </c>
      <c r="W9" s="20"/>
      <c r="X9" s="20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</row>
    <row r="10" spans="1:57" x14ac:dyDescent="0.25">
      <c r="A10" s="37">
        <v>38406</v>
      </c>
      <c r="B10" s="16">
        <v>151</v>
      </c>
      <c r="C10" s="68">
        <v>9</v>
      </c>
      <c r="D10" s="20">
        <v>23</v>
      </c>
      <c r="E10" s="20">
        <v>19</v>
      </c>
      <c r="F10" s="20"/>
      <c r="G10" s="20"/>
      <c r="H10" s="20"/>
      <c r="I10" s="20">
        <v>24</v>
      </c>
      <c r="J10" s="20"/>
      <c r="K10" s="20"/>
      <c r="L10" s="20"/>
      <c r="M10" s="20"/>
      <c r="N10" s="20"/>
      <c r="O10" s="20"/>
      <c r="P10" s="20">
        <v>31</v>
      </c>
      <c r="Q10" s="20"/>
      <c r="R10" s="20">
        <v>26</v>
      </c>
      <c r="S10" s="20">
        <v>14</v>
      </c>
      <c r="T10" s="20">
        <v>20</v>
      </c>
      <c r="U10" s="20">
        <v>92</v>
      </c>
      <c r="V10" s="20">
        <v>19</v>
      </c>
      <c r="W10" s="20">
        <v>15</v>
      </c>
      <c r="X10" s="20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</row>
    <row r="11" spans="1:57" s="43" customFormat="1" x14ac:dyDescent="0.25">
      <c r="A11" s="60">
        <v>38425</v>
      </c>
      <c r="B11" s="42">
        <v>170</v>
      </c>
      <c r="C11" s="69">
        <v>10</v>
      </c>
      <c r="D11" s="41">
        <v>13</v>
      </c>
      <c r="E11" s="41">
        <v>13</v>
      </c>
      <c r="F11" s="41"/>
      <c r="G11" s="41"/>
      <c r="H11" s="41"/>
      <c r="I11" s="41">
        <v>18</v>
      </c>
      <c r="J11" s="41"/>
      <c r="K11" s="41"/>
      <c r="L11" s="41"/>
      <c r="M11" s="41"/>
      <c r="N11" s="41"/>
      <c r="O11" s="41"/>
      <c r="P11" s="41">
        <v>32</v>
      </c>
      <c r="Q11" s="41"/>
      <c r="R11" s="41">
        <v>17</v>
      </c>
      <c r="S11" s="41"/>
      <c r="T11" s="41">
        <v>18</v>
      </c>
      <c r="U11" s="41">
        <v>136</v>
      </c>
      <c r="V11" s="41">
        <v>13</v>
      </c>
      <c r="W11" s="41">
        <v>20</v>
      </c>
      <c r="X11" s="41">
        <v>12</v>
      </c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</row>
    <row r="12" spans="1:57" x14ac:dyDescent="0.25">
      <c r="A12" s="37">
        <v>38478</v>
      </c>
      <c r="B12" s="16">
        <v>223</v>
      </c>
      <c r="C12" s="68">
        <v>11</v>
      </c>
      <c r="D12" s="16"/>
      <c r="E12" s="16">
        <v>15</v>
      </c>
      <c r="F12" s="16"/>
      <c r="G12" s="16"/>
      <c r="H12" s="16"/>
      <c r="I12" s="16">
        <v>16</v>
      </c>
      <c r="J12" s="16"/>
      <c r="K12" s="16"/>
      <c r="L12" s="16"/>
      <c r="M12" s="16"/>
      <c r="N12" s="16"/>
      <c r="O12" s="16"/>
      <c r="P12" s="16">
        <v>28</v>
      </c>
      <c r="Q12" s="16"/>
      <c r="R12" s="16">
        <v>19</v>
      </c>
      <c r="S12" s="16">
        <v>17</v>
      </c>
      <c r="T12" s="16"/>
      <c r="U12" s="16">
        <v>219</v>
      </c>
      <c r="V12" s="16">
        <v>24</v>
      </c>
      <c r="W12" s="16"/>
      <c r="X12" s="16">
        <v>29</v>
      </c>
      <c r="Y12" s="16">
        <v>22</v>
      </c>
      <c r="Z12" s="16">
        <v>14</v>
      </c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</row>
    <row r="13" spans="1:57" x14ac:dyDescent="0.25">
      <c r="A13" s="37">
        <v>38548</v>
      </c>
      <c r="B13" s="16">
        <v>293</v>
      </c>
      <c r="C13" s="68">
        <v>12</v>
      </c>
      <c r="D13" s="16">
        <v>20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>
        <v>17</v>
      </c>
      <c r="Q13" s="16"/>
      <c r="R13" s="16"/>
      <c r="S13" s="16">
        <v>14</v>
      </c>
      <c r="T13" s="16"/>
      <c r="U13" s="16">
        <v>267</v>
      </c>
      <c r="V13" s="16">
        <v>16</v>
      </c>
      <c r="W13" s="16"/>
      <c r="X13" s="16">
        <v>42</v>
      </c>
      <c r="Y13" s="16">
        <v>18</v>
      </c>
      <c r="Z13" s="16">
        <v>26</v>
      </c>
      <c r="AA13" s="16">
        <v>39</v>
      </c>
      <c r="AB13" s="16">
        <v>22</v>
      </c>
      <c r="AC13" s="16">
        <v>14</v>
      </c>
      <c r="AD13" s="16">
        <v>14</v>
      </c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</row>
    <row r="14" spans="1:57" x14ac:dyDescent="0.25">
      <c r="A14" s="37">
        <v>38573</v>
      </c>
      <c r="B14" s="16">
        <v>318</v>
      </c>
      <c r="C14" s="68">
        <v>13</v>
      </c>
      <c r="D14" s="16">
        <v>17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>
        <v>222</v>
      </c>
      <c r="V14" s="16">
        <v>34</v>
      </c>
      <c r="W14" s="16"/>
      <c r="X14" s="16">
        <v>54</v>
      </c>
      <c r="Y14" s="16">
        <v>17</v>
      </c>
      <c r="Z14" s="16">
        <v>29</v>
      </c>
      <c r="AA14" s="16">
        <v>69</v>
      </c>
      <c r="AB14" s="16">
        <v>19</v>
      </c>
      <c r="AC14" s="16"/>
      <c r="AD14" s="16">
        <v>20</v>
      </c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</row>
    <row r="15" spans="1:57" x14ac:dyDescent="0.25">
      <c r="A15" s="37">
        <v>38583</v>
      </c>
      <c r="B15" s="16">
        <v>328</v>
      </c>
      <c r="C15" s="68">
        <v>14</v>
      </c>
      <c r="D15" s="16">
        <v>17</v>
      </c>
      <c r="E15" s="16"/>
      <c r="F15" s="23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>
        <v>198</v>
      </c>
      <c r="V15" s="16">
        <v>30</v>
      </c>
      <c r="W15" s="16"/>
      <c r="X15" s="16">
        <v>55</v>
      </c>
      <c r="Y15" s="16">
        <v>17</v>
      </c>
      <c r="Z15" s="16">
        <v>34</v>
      </c>
      <c r="AA15" s="16">
        <v>89</v>
      </c>
      <c r="AB15" s="16">
        <v>19</v>
      </c>
      <c r="AC15" s="16"/>
      <c r="AD15" s="16">
        <v>32</v>
      </c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</row>
    <row r="16" spans="1:57" x14ac:dyDescent="0.25">
      <c r="A16" s="37">
        <v>38599</v>
      </c>
      <c r="B16" s="16">
        <v>344</v>
      </c>
      <c r="C16" s="68">
        <v>15</v>
      </c>
      <c r="D16" s="16">
        <v>16</v>
      </c>
      <c r="E16" s="16"/>
      <c r="F16" s="23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>
        <v>22</v>
      </c>
      <c r="T16" s="16"/>
      <c r="U16" s="16">
        <v>190</v>
      </c>
      <c r="V16" s="16">
        <v>29</v>
      </c>
      <c r="W16" s="16"/>
      <c r="X16" s="16">
        <v>59</v>
      </c>
      <c r="Y16" s="16">
        <v>16</v>
      </c>
      <c r="Z16" s="16">
        <v>42</v>
      </c>
      <c r="AA16" s="16">
        <v>75</v>
      </c>
      <c r="AB16" s="16">
        <v>18</v>
      </c>
      <c r="AC16" s="16"/>
      <c r="AD16" s="16">
        <v>39</v>
      </c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</row>
    <row r="17" spans="1:54" x14ac:dyDescent="0.25">
      <c r="A17" s="37">
        <v>38604</v>
      </c>
      <c r="B17" s="16">
        <v>349</v>
      </c>
      <c r="C17" s="68">
        <v>16</v>
      </c>
      <c r="D17" s="16"/>
      <c r="E17" s="16"/>
      <c r="F17" s="23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>
        <v>22</v>
      </c>
      <c r="T17" s="16"/>
      <c r="U17" s="16">
        <v>187</v>
      </c>
      <c r="V17" s="16">
        <v>27</v>
      </c>
      <c r="W17" s="16"/>
      <c r="X17" s="16">
        <v>55</v>
      </c>
      <c r="Y17" s="16">
        <v>16</v>
      </c>
      <c r="Z17" s="16">
        <v>37</v>
      </c>
      <c r="AA17" s="16">
        <v>91</v>
      </c>
      <c r="AB17" s="16">
        <v>18</v>
      </c>
      <c r="AC17" s="16"/>
      <c r="AD17" s="16">
        <v>41</v>
      </c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</row>
    <row r="18" spans="1:54" x14ac:dyDescent="0.25">
      <c r="A18" s="37">
        <v>38611</v>
      </c>
      <c r="B18" s="16">
        <v>356</v>
      </c>
      <c r="C18" s="68">
        <v>17</v>
      </c>
      <c r="D18" s="16"/>
      <c r="E18" s="16"/>
      <c r="F18" s="23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>
        <v>21</v>
      </c>
      <c r="T18" s="16"/>
      <c r="U18" s="16">
        <v>177</v>
      </c>
      <c r="V18" s="16">
        <v>27</v>
      </c>
      <c r="W18" s="16"/>
      <c r="X18" s="16">
        <v>49</v>
      </c>
      <c r="Y18" s="16">
        <v>15</v>
      </c>
      <c r="Z18" s="16">
        <v>35</v>
      </c>
      <c r="AA18" s="16">
        <v>101</v>
      </c>
      <c r="AB18" s="16">
        <v>19</v>
      </c>
      <c r="AC18" s="16"/>
      <c r="AD18" s="16">
        <v>50</v>
      </c>
      <c r="AE18" s="16">
        <v>15</v>
      </c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</row>
    <row r="19" spans="1:54" x14ac:dyDescent="0.25">
      <c r="A19" s="37">
        <v>38625</v>
      </c>
      <c r="B19" s="16">
        <v>370</v>
      </c>
      <c r="C19" s="68">
        <v>18</v>
      </c>
      <c r="D19" s="16"/>
      <c r="E19" s="16"/>
      <c r="F19" s="23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>
        <v>20</v>
      </c>
      <c r="T19" s="16"/>
      <c r="U19" s="16">
        <v>155</v>
      </c>
      <c r="V19" s="16">
        <v>32</v>
      </c>
      <c r="W19" s="16"/>
      <c r="X19" s="16">
        <v>52</v>
      </c>
      <c r="Y19" s="16"/>
      <c r="Z19" s="16">
        <v>36</v>
      </c>
      <c r="AA19" s="16">
        <v>114</v>
      </c>
      <c r="AB19" s="16">
        <v>19</v>
      </c>
      <c r="AC19" s="16"/>
      <c r="AD19" s="16">
        <v>55</v>
      </c>
      <c r="AE19" s="16"/>
      <c r="AF19" s="16">
        <v>16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</row>
    <row r="20" spans="1:54" x14ac:dyDescent="0.25">
      <c r="A20" s="37">
        <v>38632</v>
      </c>
      <c r="B20" s="16">
        <v>377</v>
      </c>
      <c r="C20" s="68">
        <v>19</v>
      </c>
      <c r="D20" s="16"/>
      <c r="E20" s="16"/>
      <c r="F20" s="23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>
        <v>20</v>
      </c>
      <c r="T20" s="16"/>
      <c r="U20" s="16">
        <v>154</v>
      </c>
      <c r="V20" s="16">
        <v>41</v>
      </c>
      <c r="W20" s="16"/>
      <c r="X20" s="16">
        <v>49</v>
      </c>
      <c r="Y20" s="16"/>
      <c r="Z20" s="16">
        <v>36</v>
      </c>
      <c r="AA20" s="16">
        <v>109</v>
      </c>
      <c r="AB20" s="16">
        <v>19</v>
      </c>
      <c r="AC20" s="16"/>
      <c r="AD20" s="16">
        <v>61</v>
      </c>
      <c r="AE20" s="16"/>
      <c r="AF20" s="16">
        <v>16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</row>
    <row r="21" spans="1:54" s="43" customFormat="1" x14ac:dyDescent="0.25">
      <c r="A21" s="60">
        <v>38639</v>
      </c>
      <c r="B21" s="42">
        <v>384</v>
      </c>
      <c r="C21" s="69">
        <v>20</v>
      </c>
      <c r="D21" s="42"/>
      <c r="E21" s="42"/>
      <c r="F21" s="6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>
        <v>18</v>
      </c>
      <c r="T21" s="42"/>
      <c r="U21" s="42">
        <v>151</v>
      </c>
      <c r="V21" s="42">
        <v>36</v>
      </c>
      <c r="W21" s="42"/>
      <c r="X21" s="42">
        <v>48</v>
      </c>
      <c r="Y21" s="42"/>
      <c r="Z21" s="42">
        <v>34</v>
      </c>
      <c r="AA21" s="42">
        <v>124</v>
      </c>
      <c r="AB21" s="42">
        <v>19</v>
      </c>
      <c r="AC21" s="42"/>
      <c r="AD21" s="42">
        <v>63</v>
      </c>
      <c r="AE21" s="42"/>
      <c r="AF21" s="42">
        <v>15</v>
      </c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  <c r="BB21" s="42"/>
    </row>
    <row r="22" spans="1:54" x14ac:dyDescent="0.25">
      <c r="A22" s="37">
        <v>38646</v>
      </c>
      <c r="B22" s="16">
        <v>391</v>
      </c>
      <c r="C22" s="68">
        <v>21</v>
      </c>
      <c r="D22" s="16"/>
      <c r="E22" s="16"/>
      <c r="F22" s="23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>
        <v>15</v>
      </c>
      <c r="S22" s="16">
        <v>16</v>
      </c>
      <c r="T22" s="16"/>
      <c r="U22" s="16">
        <v>148</v>
      </c>
      <c r="V22" s="16">
        <v>40</v>
      </c>
      <c r="W22" s="16"/>
      <c r="X22" s="16">
        <v>45</v>
      </c>
      <c r="Y22" s="16"/>
      <c r="Z22" s="16">
        <v>32</v>
      </c>
      <c r="AA22" s="16">
        <v>128</v>
      </c>
      <c r="AB22" s="16">
        <v>19</v>
      </c>
      <c r="AC22" s="16"/>
      <c r="AD22" s="16">
        <v>66</v>
      </c>
      <c r="AE22" s="16">
        <v>16</v>
      </c>
      <c r="AF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</row>
    <row r="23" spans="1:54" x14ac:dyDescent="0.25">
      <c r="A23" s="37">
        <v>38652</v>
      </c>
      <c r="B23" s="16">
        <v>397</v>
      </c>
      <c r="C23" s="68">
        <v>22</v>
      </c>
      <c r="D23" s="16"/>
      <c r="E23" s="16"/>
      <c r="F23" s="23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14</v>
      </c>
      <c r="S23" s="16">
        <v>15</v>
      </c>
      <c r="T23" s="16"/>
      <c r="U23" s="16">
        <v>149</v>
      </c>
      <c r="V23" s="16">
        <v>40</v>
      </c>
      <c r="W23" s="16"/>
      <c r="X23" s="16">
        <v>41</v>
      </c>
      <c r="Y23" s="16"/>
      <c r="Z23" s="16">
        <v>32</v>
      </c>
      <c r="AA23" s="16">
        <v>124</v>
      </c>
      <c r="AB23" s="16">
        <v>19</v>
      </c>
      <c r="AC23" s="16"/>
      <c r="AD23" s="16">
        <v>68</v>
      </c>
      <c r="AE23" s="16">
        <v>17</v>
      </c>
      <c r="AF23" s="16">
        <v>14</v>
      </c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</row>
    <row r="24" spans="1:54" x14ac:dyDescent="0.25">
      <c r="A24" s="37">
        <v>38659</v>
      </c>
      <c r="B24" s="16">
        <v>404</v>
      </c>
      <c r="C24" s="68">
        <v>23</v>
      </c>
      <c r="D24" s="16"/>
      <c r="E24" s="16"/>
      <c r="F24" s="23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>
        <v>14</v>
      </c>
      <c r="S24" s="16">
        <v>18</v>
      </c>
      <c r="T24" s="16"/>
      <c r="U24" s="16">
        <v>141</v>
      </c>
      <c r="V24" s="16">
        <v>36</v>
      </c>
      <c r="W24" s="16"/>
      <c r="X24" s="16">
        <v>41</v>
      </c>
      <c r="Y24" s="16"/>
      <c r="Z24" s="16">
        <v>35</v>
      </c>
      <c r="AA24" s="16">
        <v>139</v>
      </c>
      <c r="AB24" s="16">
        <v>18</v>
      </c>
      <c r="AC24" s="16"/>
      <c r="AD24" s="16">
        <v>68</v>
      </c>
      <c r="AE24" s="16">
        <v>15</v>
      </c>
      <c r="AF24" s="16">
        <v>14</v>
      </c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</row>
    <row r="25" spans="1:54" x14ac:dyDescent="0.25">
      <c r="A25" s="37">
        <v>38667</v>
      </c>
      <c r="B25" s="16">
        <v>412</v>
      </c>
      <c r="C25" s="68">
        <v>24</v>
      </c>
      <c r="D25" s="16"/>
      <c r="E25" s="16"/>
      <c r="F25" s="23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>
        <v>14</v>
      </c>
      <c r="S25" s="16">
        <v>18</v>
      </c>
      <c r="T25" s="16"/>
      <c r="U25" s="16">
        <v>135</v>
      </c>
      <c r="V25" s="16">
        <v>38</v>
      </c>
      <c r="W25" s="16"/>
      <c r="X25" s="16">
        <v>41</v>
      </c>
      <c r="Y25" s="16"/>
      <c r="Z25" s="16">
        <v>34</v>
      </c>
      <c r="AA25" s="16">
        <v>134</v>
      </c>
      <c r="AB25" s="16">
        <v>16</v>
      </c>
      <c r="AC25" s="16"/>
      <c r="AD25" s="16">
        <v>70</v>
      </c>
      <c r="AE25" s="16">
        <v>16</v>
      </c>
      <c r="AF25" s="16">
        <v>14</v>
      </c>
      <c r="AG25" s="16">
        <v>14</v>
      </c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</row>
    <row r="26" spans="1:54" x14ac:dyDescent="0.25">
      <c r="A26" s="37">
        <v>38674</v>
      </c>
      <c r="B26" s="16">
        <v>419</v>
      </c>
      <c r="C26" s="68">
        <v>25</v>
      </c>
      <c r="D26" s="16"/>
      <c r="E26" s="16"/>
      <c r="F26" s="2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>
        <v>17</v>
      </c>
      <c r="T26" s="16"/>
      <c r="U26" s="16">
        <v>129</v>
      </c>
      <c r="V26" s="16">
        <v>40</v>
      </c>
      <c r="W26" s="16"/>
      <c r="X26" s="16">
        <v>40</v>
      </c>
      <c r="Y26" s="16"/>
      <c r="Z26" s="16">
        <v>32</v>
      </c>
      <c r="AA26" s="16">
        <v>144</v>
      </c>
      <c r="AB26" s="16">
        <v>16</v>
      </c>
      <c r="AC26" s="16"/>
      <c r="AD26" s="16">
        <v>72</v>
      </c>
      <c r="AE26" s="16">
        <v>18</v>
      </c>
      <c r="AF26" s="16"/>
      <c r="AG26" s="16">
        <v>16</v>
      </c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</row>
    <row r="27" spans="1:54" x14ac:dyDescent="0.25">
      <c r="A27" s="37">
        <v>38681</v>
      </c>
      <c r="B27" s="16">
        <v>426</v>
      </c>
      <c r="C27" s="68">
        <v>26</v>
      </c>
      <c r="D27" s="16"/>
      <c r="E27" s="16"/>
      <c r="F27" s="23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>
        <v>18</v>
      </c>
      <c r="T27" s="16"/>
      <c r="U27" s="16">
        <v>129</v>
      </c>
      <c r="V27" s="16">
        <v>40</v>
      </c>
      <c r="W27" s="16"/>
      <c r="X27" s="16">
        <v>39</v>
      </c>
      <c r="Y27" s="16"/>
      <c r="Z27" s="16">
        <v>38</v>
      </c>
      <c r="AA27" s="16">
        <v>136</v>
      </c>
      <c r="AB27" s="16">
        <v>15</v>
      </c>
      <c r="AC27" s="16"/>
      <c r="AD27" s="16">
        <v>72</v>
      </c>
      <c r="AE27" s="16">
        <v>17</v>
      </c>
      <c r="AF27" s="16"/>
      <c r="AG27" s="16">
        <v>16</v>
      </c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</row>
    <row r="28" spans="1:54" x14ac:dyDescent="0.25">
      <c r="A28" s="37">
        <v>38688</v>
      </c>
      <c r="B28" s="16">
        <v>433</v>
      </c>
      <c r="C28" s="68">
        <v>27</v>
      </c>
      <c r="D28" s="16"/>
      <c r="E28" s="16"/>
      <c r="F28" s="23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>
        <v>18</v>
      </c>
      <c r="T28" s="16"/>
      <c r="U28" s="16">
        <v>126</v>
      </c>
      <c r="V28" s="16">
        <v>39</v>
      </c>
      <c r="W28" s="16"/>
      <c r="X28" s="16">
        <v>38</v>
      </c>
      <c r="Y28" s="16"/>
      <c r="Z28" s="16">
        <v>36</v>
      </c>
      <c r="AA28" s="16">
        <v>149</v>
      </c>
      <c r="AB28" s="16">
        <v>15</v>
      </c>
      <c r="AC28" s="16"/>
      <c r="AD28" s="16">
        <v>70</v>
      </c>
      <c r="AE28" s="16">
        <v>17</v>
      </c>
      <c r="AF28" s="16"/>
      <c r="AG28" s="16">
        <v>18</v>
      </c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</row>
    <row r="29" spans="1:54" x14ac:dyDescent="0.25">
      <c r="A29" s="37">
        <v>38695</v>
      </c>
      <c r="B29" s="16">
        <v>440</v>
      </c>
      <c r="C29" s="68">
        <v>28</v>
      </c>
      <c r="D29" s="16"/>
      <c r="E29" s="16"/>
      <c r="F29" s="23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>
        <v>18</v>
      </c>
      <c r="T29" s="16"/>
      <c r="U29" s="16">
        <v>116</v>
      </c>
      <c r="V29" s="16">
        <v>39</v>
      </c>
      <c r="W29" s="16"/>
      <c r="X29" s="16">
        <v>37</v>
      </c>
      <c r="Y29" s="16"/>
      <c r="Z29" s="16">
        <v>38</v>
      </c>
      <c r="AA29" s="16">
        <v>159</v>
      </c>
      <c r="AB29" s="16">
        <v>15</v>
      </c>
      <c r="AC29" s="16"/>
      <c r="AD29" s="16">
        <v>74</v>
      </c>
      <c r="AE29" s="16">
        <v>18</v>
      </c>
      <c r="AF29" s="16"/>
      <c r="AG29" s="16">
        <v>19</v>
      </c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</row>
    <row r="30" spans="1:54" x14ac:dyDescent="0.25">
      <c r="A30" s="37">
        <v>38704</v>
      </c>
      <c r="B30" s="16">
        <v>449</v>
      </c>
      <c r="C30" s="68">
        <v>29</v>
      </c>
      <c r="D30" s="16"/>
      <c r="E30" s="16"/>
      <c r="F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9">
        <v>19</v>
      </c>
      <c r="T30" s="16"/>
      <c r="U30" s="19">
        <v>117</v>
      </c>
      <c r="V30" s="19">
        <v>38</v>
      </c>
      <c r="W30" s="16"/>
      <c r="X30" s="19">
        <v>35</v>
      </c>
      <c r="Y30" s="16"/>
      <c r="Z30" s="19">
        <v>37</v>
      </c>
      <c r="AA30" s="19">
        <v>154</v>
      </c>
      <c r="AB30" s="19">
        <v>14</v>
      </c>
      <c r="AC30" s="16"/>
      <c r="AD30" s="19">
        <v>75</v>
      </c>
      <c r="AE30" s="19">
        <v>18</v>
      </c>
      <c r="AF30" s="16"/>
      <c r="AG30" s="19">
        <v>23</v>
      </c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</row>
    <row r="31" spans="1:54" s="43" customFormat="1" x14ac:dyDescent="0.25">
      <c r="A31" s="60">
        <v>38709</v>
      </c>
      <c r="B31" s="42">
        <v>454</v>
      </c>
      <c r="C31" s="69">
        <v>30</v>
      </c>
      <c r="D31" s="42"/>
      <c r="E31" s="42"/>
      <c r="F31" s="6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>
        <v>20</v>
      </c>
      <c r="T31" s="42"/>
      <c r="U31" s="42">
        <v>115</v>
      </c>
      <c r="V31" s="42">
        <v>38</v>
      </c>
      <c r="W31" s="42"/>
      <c r="X31" s="42">
        <v>33</v>
      </c>
      <c r="Y31" s="42"/>
      <c r="Z31" s="42">
        <v>37</v>
      </c>
      <c r="AA31" s="42">
        <v>152</v>
      </c>
      <c r="AB31" s="42">
        <v>14</v>
      </c>
      <c r="AC31" s="42"/>
      <c r="AD31" s="42">
        <v>75</v>
      </c>
      <c r="AE31" s="42">
        <v>18</v>
      </c>
      <c r="AF31" s="42"/>
      <c r="AG31" s="42">
        <v>28</v>
      </c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</row>
    <row r="32" spans="1:54" x14ac:dyDescent="0.25">
      <c r="A32" s="37">
        <v>38716</v>
      </c>
      <c r="B32" s="16">
        <v>461</v>
      </c>
      <c r="C32" s="68">
        <v>31</v>
      </c>
      <c r="D32" s="16"/>
      <c r="E32" s="16"/>
      <c r="F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>
        <v>17</v>
      </c>
      <c r="T32" s="16"/>
      <c r="U32" s="16">
        <v>112</v>
      </c>
      <c r="V32" s="16">
        <v>36</v>
      </c>
      <c r="W32" s="16"/>
      <c r="X32" s="16">
        <v>32</v>
      </c>
      <c r="Y32" s="16"/>
      <c r="Z32" s="16">
        <v>37</v>
      </c>
      <c r="AA32" s="16">
        <v>148</v>
      </c>
      <c r="AB32" s="16">
        <v>14</v>
      </c>
      <c r="AC32" s="16"/>
      <c r="AD32" s="16">
        <v>74</v>
      </c>
      <c r="AE32" s="16">
        <v>18</v>
      </c>
      <c r="AF32" s="16"/>
      <c r="AG32" s="16">
        <v>33</v>
      </c>
      <c r="AH32" s="16">
        <v>14</v>
      </c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</row>
    <row r="33" spans="1:36" x14ac:dyDescent="0.25">
      <c r="A33" s="36">
        <v>38723</v>
      </c>
      <c r="B33" s="19">
        <v>468</v>
      </c>
      <c r="C33" s="68">
        <v>32</v>
      </c>
      <c r="F33" s="23"/>
      <c r="G33" s="16"/>
      <c r="S33" s="19">
        <v>17</v>
      </c>
      <c r="U33" s="19">
        <v>108</v>
      </c>
      <c r="V33" s="19">
        <v>34</v>
      </c>
      <c r="X33" s="19">
        <v>30</v>
      </c>
      <c r="Z33" s="19">
        <v>37</v>
      </c>
      <c r="AA33" s="19">
        <v>138</v>
      </c>
      <c r="AD33" s="19">
        <v>79</v>
      </c>
      <c r="AE33" s="19">
        <v>17</v>
      </c>
      <c r="AG33" s="19">
        <v>37</v>
      </c>
      <c r="AH33" s="19">
        <v>23</v>
      </c>
    </row>
    <row r="34" spans="1:36" x14ac:dyDescent="0.25">
      <c r="A34" s="36">
        <v>38730</v>
      </c>
      <c r="B34" s="20">
        <v>475</v>
      </c>
      <c r="C34" s="68">
        <v>33</v>
      </c>
      <c r="U34" s="20">
        <v>106</v>
      </c>
      <c r="V34" s="20">
        <v>32</v>
      </c>
      <c r="X34" s="20">
        <v>25</v>
      </c>
      <c r="Z34" s="20">
        <v>35</v>
      </c>
      <c r="AA34" s="20">
        <v>121</v>
      </c>
      <c r="AD34" s="20">
        <v>78</v>
      </c>
      <c r="AE34" s="20">
        <v>20</v>
      </c>
      <c r="AG34" s="20">
        <v>36</v>
      </c>
      <c r="AH34" s="19">
        <v>48</v>
      </c>
      <c r="AI34" s="20">
        <v>20</v>
      </c>
    </row>
    <row r="35" spans="1:36" x14ac:dyDescent="0.25">
      <c r="A35" s="36">
        <v>38737</v>
      </c>
      <c r="B35" s="6">
        <v>482</v>
      </c>
      <c r="C35" s="68">
        <v>34</v>
      </c>
      <c r="D35" s="19"/>
      <c r="G35" s="19"/>
      <c r="H35" s="19"/>
      <c r="I35" s="19"/>
      <c r="J35" s="19"/>
      <c r="M35" s="19"/>
      <c r="N35" s="19"/>
      <c r="O35" s="19"/>
      <c r="P35" s="19"/>
      <c r="U35" s="20">
        <v>109</v>
      </c>
      <c r="V35" s="20">
        <v>28</v>
      </c>
      <c r="X35" s="20">
        <v>24</v>
      </c>
      <c r="Z35" s="20">
        <v>40</v>
      </c>
      <c r="AA35" s="20">
        <v>108</v>
      </c>
      <c r="AD35" s="20">
        <v>78</v>
      </c>
      <c r="AE35" s="20">
        <v>20</v>
      </c>
      <c r="AG35" s="20">
        <v>39</v>
      </c>
      <c r="AH35" s="19">
        <v>55</v>
      </c>
      <c r="AI35" s="20">
        <v>26</v>
      </c>
    </row>
    <row r="36" spans="1:36" x14ac:dyDescent="0.25">
      <c r="A36" s="36">
        <v>38744</v>
      </c>
      <c r="B36" s="6">
        <v>489</v>
      </c>
      <c r="C36" s="68">
        <v>35</v>
      </c>
      <c r="D36" s="19"/>
      <c r="G36" s="19"/>
      <c r="H36" s="19"/>
      <c r="I36" s="19"/>
      <c r="J36" s="19"/>
      <c r="M36" s="19"/>
      <c r="N36" s="19"/>
      <c r="O36" s="19"/>
      <c r="P36" s="19"/>
      <c r="U36" s="20">
        <v>103</v>
      </c>
      <c r="V36" s="20">
        <v>24</v>
      </c>
      <c r="X36" s="20">
        <v>24</v>
      </c>
      <c r="Z36" s="20">
        <v>41</v>
      </c>
      <c r="AA36" s="20">
        <v>104</v>
      </c>
      <c r="AD36" s="20">
        <v>77</v>
      </c>
      <c r="AE36" s="20">
        <v>19</v>
      </c>
      <c r="AG36" s="20">
        <v>36</v>
      </c>
      <c r="AH36" s="20">
        <v>63</v>
      </c>
      <c r="AI36" s="20">
        <v>27</v>
      </c>
    </row>
    <row r="37" spans="1:36" x14ac:dyDescent="0.25">
      <c r="A37" s="36">
        <v>38751</v>
      </c>
      <c r="B37" s="6">
        <v>496</v>
      </c>
      <c r="C37" s="68">
        <v>36</v>
      </c>
      <c r="D37" s="19"/>
      <c r="G37" s="19"/>
      <c r="H37" s="19"/>
      <c r="I37" s="19"/>
      <c r="J37" s="19"/>
      <c r="M37" s="19"/>
      <c r="N37" s="19"/>
      <c r="O37" s="19"/>
      <c r="P37" s="19"/>
      <c r="U37" s="20">
        <v>101</v>
      </c>
      <c r="V37" s="20">
        <v>24</v>
      </c>
      <c r="X37" s="20">
        <v>28</v>
      </c>
      <c r="Z37" s="20">
        <v>42</v>
      </c>
      <c r="AA37" s="20">
        <v>101</v>
      </c>
      <c r="AD37" s="20">
        <v>75</v>
      </c>
      <c r="AE37" s="20">
        <v>19</v>
      </c>
      <c r="AG37" s="20">
        <v>34</v>
      </c>
      <c r="AH37" s="20">
        <v>67</v>
      </c>
      <c r="AI37" s="20">
        <v>29</v>
      </c>
    </row>
    <row r="38" spans="1:36" x14ac:dyDescent="0.25">
      <c r="A38" s="36">
        <v>38758</v>
      </c>
      <c r="B38" s="6">
        <v>503</v>
      </c>
      <c r="C38" s="68">
        <v>37</v>
      </c>
      <c r="D38" s="19"/>
      <c r="G38" s="19"/>
      <c r="H38" s="19"/>
      <c r="I38" s="19"/>
      <c r="J38" s="19"/>
      <c r="M38" s="19"/>
      <c r="N38" s="19"/>
      <c r="O38" s="19"/>
      <c r="P38" s="19"/>
      <c r="U38" s="20">
        <v>106</v>
      </c>
      <c r="V38" s="20">
        <v>21</v>
      </c>
      <c r="X38" s="20">
        <v>28</v>
      </c>
      <c r="Z38" s="20">
        <v>40</v>
      </c>
      <c r="AA38" s="20">
        <v>98</v>
      </c>
      <c r="AD38" s="20">
        <v>75</v>
      </c>
      <c r="AE38" s="20">
        <v>22</v>
      </c>
      <c r="AG38" s="20">
        <v>32</v>
      </c>
      <c r="AH38" s="20">
        <v>69</v>
      </c>
      <c r="AI38" s="20">
        <v>32</v>
      </c>
    </row>
    <row r="39" spans="1:36" x14ac:dyDescent="0.25">
      <c r="A39" s="36">
        <v>38765</v>
      </c>
      <c r="B39" s="6">
        <v>510</v>
      </c>
      <c r="C39" s="68">
        <v>38</v>
      </c>
      <c r="D39" s="19"/>
      <c r="G39" s="19"/>
      <c r="H39" s="19"/>
      <c r="I39" s="19"/>
      <c r="J39" s="19"/>
      <c r="M39" s="19"/>
      <c r="N39" s="19"/>
      <c r="O39" s="19"/>
      <c r="P39" s="19"/>
      <c r="U39" s="20">
        <v>104</v>
      </c>
      <c r="V39" s="20">
        <v>21</v>
      </c>
      <c r="X39" s="20">
        <v>27</v>
      </c>
      <c r="Z39" s="20">
        <v>39</v>
      </c>
      <c r="AA39" s="20">
        <v>94</v>
      </c>
      <c r="AD39" s="20">
        <v>73</v>
      </c>
      <c r="AE39" s="20">
        <v>23</v>
      </c>
      <c r="AG39" s="20">
        <v>30</v>
      </c>
      <c r="AH39" s="20">
        <v>72</v>
      </c>
      <c r="AI39" s="20">
        <v>34</v>
      </c>
    </row>
    <row r="40" spans="1:36" x14ac:dyDescent="0.25">
      <c r="A40" s="36">
        <v>38772</v>
      </c>
      <c r="B40" s="6">
        <v>517</v>
      </c>
      <c r="C40" s="68">
        <v>39</v>
      </c>
      <c r="D40" s="19"/>
      <c r="G40" s="19"/>
      <c r="H40" s="19"/>
      <c r="I40" s="19"/>
      <c r="J40" s="19"/>
      <c r="M40" s="19"/>
      <c r="N40" s="19"/>
      <c r="O40" s="19"/>
      <c r="P40" s="19"/>
      <c r="U40" s="20">
        <v>97</v>
      </c>
      <c r="V40" s="20">
        <v>21</v>
      </c>
      <c r="X40" s="20">
        <v>27</v>
      </c>
      <c r="Z40" s="20">
        <v>34</v>
      </c>
      <c r="AA40" s="20">
        <v>106</v>
      </c>
      <c r="AD40" s="20">
        <v>66</v>
      </c>
      <c r="AE40" s="20">
        <v>22</v>
      </c>
      <c r="AG40" s="20">
        <v>31</v>
      </c>
      <c r="AH40" s="20">
        <v>70</v>
      </c>
      <c r="AI40" s="20">
        <v>33</v>
      </c>
    </row>
    <row r="41" spans="1:36" s="43" customFormat="1" x14ac:dyDescent="0.25">
      <c r="A41" s="60">
        <v>38780</v>
      </c>
      <c r="B41" s="73">
        <v>525</v>
      </c>
      <c r="C41" s="69">
        <v>40</v>
      </c>
      <c r="D41" s="42"/>
      <c r="G41" s="42"/>
      <c r="H41" s="42"/>
      <c r="I41" s="42"/>
      <c r="J41" s="42"/>
      <c r="M41" s="42"/>
      <c r="N41" s="42"/>
      <c r="O41" s="42"/>
      <c r="P41" s="42"/>
      <c r="U41" s="41">
        <v>97</v>
      </c>
      <c r="W41" s="42">
        <v>29</v>
      </c>
      <c r="X41" s="41">
        <v>22</v>
      </c>
      <c r="Z41" s="41">
        <v>30</v>
      </c>
      <c r="AA41" s="41">
        <v>98</v>
      </c>
      <c r="AD41" s="41">
        <v>62</v>
      </c>
      <c r="AE41" s="41">
        <v>24</v>
      </c>
      <c r="AG41" s="41">
        <v>32</v>
      </c>
      <c r="AH41" s="41">
        <v>67</v>
      </c>
      <c r="AI41" s="41">
        <v>35</v>
      </c>
    </row>
    <row r="42" spans="1:36" x14ac:dyDescent="0.25">
      <c r="A42" s="36">
        <v>38786</v>
      </c>
      <c r="B42" s="6">
        <v>531</v>
      </c>
      <c r="C42" s="68">
        <v>41</v>
      </c>
      <c r="D42" s="19"/>
      <c r="G42" s="19"/>
      <c r="H42" s="19"/>
      <c r="I42" s="19"/>
      <c r="J42" s="19"/>
      <c r="M42" s="19"/>
      <c r="N42" s="19"/>
      <c r="O42" s="19"/>
      <c r="P42" s="19"/>
      <c r="U42" s="20">
        <v>94</v>
      </c>
      <c r="W42" s="19">
        <v>29</v>
      </c>
      <c r="X42" s="20">
        <v>22</v>
      </c>
      <c r="Z42" s="20">
        <v>30</v>
      </c>
      <c r="AA42" s="20">
        <v>98</v>
      </c>
      <c r="AD42" s="20">
        <v>62</v>
      </c>
      <c r="AE42" s="20">
        <v>24</v>
      </c>
      <c r="AG42" s="20">
        <v>33</v>
      </c>
      <c r="AH42" s="20">
        <v>67</v>
      </c>
      <c r="AI42" s="20">
        <v>38</v>
      </c>
    </row>
    <row r="43" spans="1:36" x14ac:dyDescent="0.25">
      <c r="A43" s="36">
        <v>38794</v>
      </c>
      <c r="B43" s="19">
        <v>539</v>
      </c>
      <c r="C43" s="68">
        <v>42</v>
      </c>
      <c r="D43" s="19"/>
      <c r="G43" s="21"/>
      <c r="H43" s="19"/>
      <c r="I43" s="19"/>
      <c r="J43" s="19"/>
      <c r="M43" s="21"/>
      <c r="N43" s="19"/>
      <c r="O43" s="19"/>
      <c r="P43" s="19"/>
      <c r="U43" s="20">
        <v>91</v>
      </c>
      <c r="W43" s="19">
        <v>27</v>
      </c>
      <c r="X43" s="20">
        <v>21</v>
      </c>
      <c r="Z43" s="20">
        <v>31</v>
      </c>
      <c r="AA43" s="20">
        <v>104</v>
      </c>
      <c r="AD43" s="20">
        <v>59</v>
      </c>
      <c r="AE43" s="20">
        <v>24</v>
      </c>
      <c r="AG43" s="20">
        <v>34</v>
      </c>
      <c r="AH43" s="20">
        <v>66</v>
      </c>
      <c r="AI43" s="20">
        <v>38</v>
      </c>
    </row>
    <row r="44" spans="1:36" x14ac:dyDescent="0.25">
      <c r="A44" s="36">
        <v>38801</v>
      </c>
      <c r="B44" s="6">
        <v>546</v>
      </c>
      <c r="C44" s="68">
        <v>43</v>
      </c>
      <c r="D44" s="19"/>
      <c r="G44" s="18"/>
      <c r="H44" s="18"/>
      <c r="I44" s="18"/>
      <c r="J44" s="19"/>
      <c r="M44" s="18"/>
      <c r="N44" s="18"/>
      <c r="O44" s="18"/>
      <c r="P44" s="18"/>
      <c r="U44" s="20">
        <v>89</v>
      </c>
      <c r="W44" s="20">
        <v>26</v>
      </c>
      <c r="Z44" s="20">
        <v>30</v>
      </c>
      <c r="AA44" s="20">
        <v>104</v>
      </c>
      <c r="AD44" s="20">
        <v>58</v>
      </c>
      <c r="AE44" s="20">
        <v>24</v>
      </c>
      <c r="AG44" s="20">
        <v>31</v>
      </c>
      <c r="AH44" s="20">
        <v>66</v>
      </c>
      <c r="AI44" s="20">
        <v>40</v>
      </c>
      <c r="AJ44" s="20">
        <v>21</v>
      </c>
    </row>
    <row r="45" spans="1:36" x14ac:dyDescent="0.25">
      <c r="A45" s="36">
        <v>38821</v>
      </c>
      <c r="B45" s="6">
        <v>566</v>
      </c>
      <c r="C45" s="68">
        <v>44</v>
      </c>
      <c r="D45" s="19"/>
      <c r="G45" s="19"/>
      <c r="H45" s="19"/>
      <c r="I45" s="19"/>
      <c r="J45" s="19"/>
      <c r="M45" s="19"/>
      <c r="N45" s="19"/>
      <c r="O45" s="19"/>
      <c r="P45" s="19"/>
      <c r="U45" s="20">
        <v>89</v>
      </c>
      <c r="W45" s="19">
        <v>26</v>
      </c>
      <c r="Z45" s="20">
        <v>30</v>
      </c>
      <c r="AA45" s="20">
        <v>104</v>
      </c>
      <c r="AD45" s="20">
        <v>58</v>
      </c>
      <c r="AE45" s="20">
        <v>24</v>
      </c>
      <c r="AG45" s="20">
        <v>31</v>
      </c>
      <c r="AH45" s="20">
        <v>66</v>
      </c>
      <c r="AI45" s="20">
        <v>40</v>
      </c>
      <c r="AJ45" s="20">
        <v>21</v>
      </c>
    </row>
    <row r="46" spans="1:36" x14ac:dyDescent="0.25">
      <c r="A46" s="36">
        <v>38841</v>
      </c>
      <c r="B46" s="6">
        <v>586</v>
      </c>
      <c r="C46" s="68">
        <v>45</v>
      </c>
      <c r="D46" s="19"/>
      <c r="G46" s="19"/>
      <c r="H46" s="19"/>
      <c r="I46" s="19"/>
      <c r="J46" s="19"/>
      <c r="M46" s="19"/>
      <c r="N46" s="19"/>
      <c r="O46" s="19"/>
      <c r="P46" s="19"/>
      <c r="U46" s="20">
        <v>78</v>
      </c>
      <c r="W46" s="20">
        <v>63</v>
      </c>
      <c r="Z46" s="20">
        <v>22</v>
      </c>
      <c r="AA46" s="20">
        <v>97</v>
      </c>
      <c r="AD46" s="20">
        <v>43</v>
      </c>
      <c r="AE46" s="20">
        <v>24</v>
      </c>
      <c r="AG46" s="20">
        <v>29</v>
      </c>
      <c r="AH46" s="20">
        <v>53</v>
      </c>
      <c r="AI46" s="20">
        <v>46</v>
      </c>
      <c r="AJ46" s="19">
        <v>33</v>
      </c>
    </row>
    <row r="47" spans="1:36" x14ac:dyDescent="0.25">
      <c r="A47" s="36">
        <v>38872</v>
      </c>
      <c r="B47" s="6">
        <v>617</v>
      </c>
      <c r="C47" s="68">
        <v>46</v>
      </c>
      <c r="D47" s="19"/>
      <c r="G47" s="19"/>
      <c r="H47" s="19"/>
      <c r="I47" s="19"/>
      <c r="J47" s="19"/>
      <c r="M47" s="19"/>
      <c r="N47" s="19"/>
      <c r="O47" s="19"/>
      <c r="P47" s="19"/>
      <c r="U47" s="20">
        <v>60</v>
      </c>
      <c r="V47" s="19">
        <v>22</v>
      </c>
      <c r="Z47" s="20">
        <v>26</v>
      </c>
      <c r="AA47" s="20">
        <v>75</v>
      </c>
      <c r="AD47" s="20">
        <v>46</v>
      </c>
      <c r="AE47" s="20">
        <v>32</v>
      </c>
      <c r="AG47" s="20">
        <v>26</v>
      </c>
      <c r="AH47" s="20">
        <v>61</v>
      </c>
      <c r="AI47" s="20">
        <v>47</v>
      </c>
      <c r="AJ47" s="20">
        <v>46</v>
      </c>
    </row>
    <row r="48" spans="1:36" x14ac:dyDescent="0.25">
      <c r="A48" s="36">
        <v>38879</v>
      </c>
      <c r="B48" s="6">
        <v>624</v>
      </c>
      <c r="C48" s="68">
        <v>47</v>
      </c>
      <c r="D48" s="19"/>
      <c r="G48" s="19"/>
      <c r="H48" s="19"/>
      <c r="I48" s="19"/>
      <c r="J48" s="19"/>
      <c r="M48" s="19"/>
      <c r="N48" s="19"/>
      <c r="O48" s="19"/>
      <c r="P48" s="19"/>
      <c r="U48" s="20">
        <v>72</v>
      </c>
      <c r="V48" s="19">
        <v>21</v>
      </c>
      <c r="Z48" s="20">
        <v>26</v>
      </c>
      <c r="AA48" s="20">
        <v>95</v>
      </c>
      <c r="AD48" s="20">
        <v>45</v>
      </c>
      <c r="AE48" s="20">
        <v>35</v>
      </c>
      <c r="AG48" s="20">
        <v>25</v>
      </c>
      <c r="AH48" s="20">
        <v>60</v>
      </c>
      <c r="AI48" s="20">
        <v>48</v>
      </c>
      <c r="AJ48" s="20">
        <v>43</v>
      </c>
    </row>
    <row r="49" spans="1:51" x14ac:dyDescent="0.25">
      <c r="A49" s="36">
        <v>38901</v>
      </c>
      <c r="B49" s="6">
        <v>646</v>
      </c>
      <c r="C49" s="68">
        <v>48</v>
      </c>
      <c r="D49" s="19"/>
      <c r="G49" s="19"/>
      <c r="H49" s="19"/>
      <c r="I49" s="19"/>
      <c r="J49" s="19"/>
      <c r="M49" s="19"/>
      <c r="N49" s="19"/>
      <c r="O49" s="19"/>
      <c r="P49" s="19"/>
      <c r="U49" s="20">
        <v>68</v>
      </c>
      <c r="V49" s="19">
        <v>21</v>
      </c>
      <c r="X49" s="19"/>
      <c r="Z49" s="20">
        <v>22</v>
      </c>
      <c r="AA49" s="20">
        <v>110</v>
      </c>
      <c r="AD49" s="20">
        <v>38</v>
      </c>
      <c r="AE49" s="20">
        <v>35</v>
      </c>
      <c r="AG49" s="20">
        <v>27</v>
      </c>
      <c r="AH49" s="20">
        <v>55</v>
      </c>
      <c r="AI49" s="20">
        <v>44</v>
      </c>
      <c r="AJ49" s="20">
        <v>41</v>
      </c>
    </row>
    <row r="50" spans="1:51" x14ac:dyDescent="0.25">
      <c r="A50" s="36">
        <v>38925</v>
      </c>
      <c r="B50" s="6">
        <v>670</v>
      </c>
      <c r="C50" s="68">
        <v>49</v>
      </c>
      <c r="D50" s="19"/>
      <c r="G50" s="19"/>
      <c r="H50" s="19"/>
      <c r="I50" s="19"/>
      <c r="J50" s="19"/>
      <c r="M50" s="19"/>
      <c r="N50" s="19"/>
      <c r="O50" s="19"/>
      <c r="P50" s="19"/>
      <c r="U50" s="20">
        <v>60</v>
      </c>
      <c r="V50" s="20">
        <v>22</v>
      </c>
      <c r="X50" s="19"/>
      <c r="Z50" s="20">
        <v>22</v>
      </c>
      <c r="AA50" s="20">
        <v>122</v>
      </c>
      <c r="AD50" s="20">
        <v>34</v>
      </c>
      <c r="AE50" s="20">
        <v>39</v>
      </c>
      <c r="AG50" s="20">
        <v>26</v>
      </c>
      <c r="AH50" s="20">
        <v>52</v>
      </c>
      <c r="AI50" s="20">
        <v>45</v>
      </c>
      <c r="AJ50" s="20">
        <v>40</v>
      </c>
    </row>
    <row r="51" spans="1:51" s="43" customFormat="1" x14ac:dyDescent="0.25">
      <c r="A51" s="60">
        <v>38941</v>
      </c>
      <c r="B51" s="73">
        <v>686</v>
      </c>
      <c r="C51" s="69">
        <v>50</v>
      </c>
      <c r="D51" s="42"/>
      <c r="G51" s="42"/>
      <c r="H51" s="42"/>
      <c r="I51" s="42"/>
      <c r="J51" s="42"/>
      <c r="M51" s="42"/>
      <c r="N51" s="42"/>
      <c r="O51" s="42"/>
      <c r="P51" s="42"/>
      <c r="U51" s="41">
        <v>54</v>
      </c>
      <c r="V51" s="41">
        <v>25</v>
      </c>
      <c r="X51" s="42"/>
      <c r="AA51" s="41">
        <v>115</v>
      </c>
      <c r="AD51" s="41">
        <v>34</v>
      </c>
      <c r="AE51" s="41">
        <v>40</v>
      </c>
      <c r="AG51" s="41">
        <v>27</v>
      </c>
      <c r="AH51" s="41">
        <v>50</v>
      </c>
      <c r="AI51" s="41">
        <v>48</v>
      </c>
      <c r="AJ51" s="41">
        <v>39</v>
      </c>
      <c r="AK51" s="41">
        <v>22</v>
      </c>
    </row>
    <row r="52" spans="1:51" x14ac:dyDescent="0.25">
      <c r="A52" s="36">
        <v>38961</v>
      </c>
      <c r="B52" s="6">
        <v>706</v>
      </c>
      <c r="C52" s="68">
        <v>51</v>
      </c>
      <c r="D52" s="19"/>
      <c r="G52" s="19"/>
      <c r="H52" s="19"/>
      <c r="I52" s="19"/>
      <c r="J52" s="19"/>
      <c r="M52" s="19"/>
      <c r="N52" s="19"/>
      <c r="O52" s="19"/>
      <c r="P52" s="19"/>
      <c r="U52" s="20">
        <v>50</v>
      </c>
      <c r="V52" s="20">
        <v>26</v>
      </c>
      <c r="X52" s="19"/>
      <c r="AA52" s="20">
        <v>121</v>
      </c>
      <c r="AD52" s="20">
        <v>28</v>
      </c>
      <c r="AE52" s="20">
        <v>45</v>
      </c>
      <c r="AG52" s="20">
        <v>33</v>
      </c>
      <c r="AH52" s="20">
        <v>48</v>
      </c>
      <c r="AI52" s="20">
        <v>51</v>
      </c>
      <c r="AJ52" s="20">
        <v>35</v>
      </c>
      <c r="AK52" s="20">
        <v>26</v>
      </c>
    </row>
    <row r="53" spans="1:51" x14ac:dyDescent="0.25">
      <c r="A53" s="36">
        <v>39007</v>
      </c>
      <c r="B53" s="6">
        <v>752</v>
      </c>
      <c r="C53" s="68">
        <v>52</v>
      </c>
      <c r="D53" s="19"/>
      <c r="G53" s="19"/>
      <c r="H53" s="19"/>
      <c r="I53" s="19"/>
      <c r="J53" s="8"/>
      <c r="M53" s="19"/>
      <c r="N53" s="19"/>
      <c r="O53" s="19"/>
      <c r="P53" s="19"/>
      <c r="U53" s="20">
        <v>45</v>
      </c>
      <c r="V53" s="20">
        <v>26</v>
      </c>
      <c r="X53" s="19"/>
      <c r="AA53" s="20">
        <v>123</v>
      </c>
      <c r="AD53" s="20">
        <v>23</v>
      </c>
      <c r="AE53" s="20">
        <v>45</v>
      </c>
      <c r="AG53" s="20">
        <v>31</v>
      </c>
      <c r="AH53" s="20">
        <v>41</v>
      </c>
      <c r="AI53" s="20">
        <v>51</v>
      </c>
      <c r="AJ53" s="20">
        <v>32</v>
      </c>
      <c r="AK53" s="20">
        <v>33</v>
      </c>
    </row>
    <row r="54" spans="1:51" x14ac:dyDescent="0.25">
      <c r="A54" s="36">
        <v>39061</v>
      </c>
      <c r="B54" s="6">
        <v>806</v>
      </c>
      <c r="C54" s="68">
        <v>53</v>
      </c>
      <c r="D54" s="19"/>
      <c r="G54" s="19"/>
      <c r="H54" s="19"/>
      <c r="I54" s="19"/>
      <c r="J54" s="8"/>
      <c r="M54" s="19"/>
      <c r="N54" s="19"/>
      <c r="O54" s="19"/>
      <c r="P54" s="19"/>
      <c r="U54" s="20">
        <v>37</v>
      </c>
      <c r="X54" s="19"/>
      <c r="AA54" s="20">
        <v>123</v>
      </c>
      <c r="AE54" s="20">
        <v>40</v>
      </c>
      <c r="AG54" s="20">
        <v>35</v>
      </c>
      <c r="AH54" s="20">
        <v>33</v>
      </c>
      <c r="AI54" s="20">
        <v>50</v>
      </c>
      <c r="AJ54" s="20">
        <v>27</v>
      </c>
      <c r="AK54" s="20">
        <v>40</v>
      </c>
      <c r="AL54" s="20">
        <v>24</v>
      </c>
      <c r="AM54" s="20">
        <v>22</v>
      </c>
      <c r="AT54" s="19"/>
      <c r="AU54" s="19"/>
      <c r="AV54" s="19"/>
      <c r="AW54" s="19"/>
      <c r="AX54" s="19"/>
      <c r="AY54" s="19"/>
    </row>
    <row r="55" spans="1:51" x14ac:dyDescent="0.25">
      <c r="A55" s="36">
        <v>39191</v>
      </c>
      <c r="B55" s="6">
        <v>936</v>
      </c>
      <c r="C55" s="68">
        <v>54</v>
      </c>
      <c r="D55" s="19"/>
      <c r="G55" s="19"/>
      <c r="H55" s="19"/>
      <c r="I55" s="19"/>
      <c r="J55" s="19"/>
      <c r="M55" s="19"/>
      <c r="N55" s="19"/>
      <c r="O55" s="19"/>
      <c r="P55" s="19"/>
      <c r="U55" s="16">
        <v>24</v>
      </c>
      <c r="V55" s="16"/>
      <c r="X55" s="19"/>
      <c r="AA55" s="20">
        <v>84</v>
      </c>
      <c r="AE55" s="20">
        <v>30</v>
      </c>
      <c r="AH55" s="20">
        <v>23</v>
      </c>
      <c r="AI55" s="20">
        <v>25</v>
      </c>
      <c r="AJ55" s="20">
        <v>23</v>
      </c>
      <c r="AK55" s="20">
        <v>65</v>
      </c>
      <c r="AL55" s="20">
        <v>51</v>
      </c>
      <c r="AN55" s="20">
        <v>60</v>
      </c>
      <c r="AO55" s="20">
        <v>22</v>
      </c>
      <c r="AT55" s="19"/>
      <c r="AU55" s="19"/>
      <c r="AV55" s="19"/>
      <c r="AW55" s="19"/>
      <c r="AX55" s="19"/>
      <c r="AY55" s="19"/>
    </row>
    <row r="56" spans="1:51" x14ac:dyDescent="0.25">
      <c r="A56" s="36">
        <v>39238</v>
      </c>
      <c r="B56" s="6">
        <v>983</v>
      </c>
      <c r="C56" s="68">
        <v>55</v>
      </c>
      <c r="D56" s="19"/>
      <c r="G56" s="21"/>
      <c r="H56" s="19"/>
      <c r="I56" s="19"/>
      <c r="J56" s="19"/>
      <c r="M56" s="19"/>
      <c r="N56" s="19"/>
      <c r="O56" s="19"/>
      <c r="P56" s="19"/>
      <c r="U56" s="16">
        <v>20</v>
      </c>
      <c r="V56" s="16"/>
      <c r="X56" s="19"/>
      <c r="AA56" s="20">
        <v>60</v>
      </c>
      <c r="AE56" s="20">
        <v>25</v>
      </c>
      <c r="AH56" s="20">
        <v>19</v>
      </c>
      <c r="AI56" s="20">
        <v>20</v>
      </c>
      <c r="AK56" s="20">
        <v>52</v>
      </c>
      <c r="AL56" s="20">
        <v>68</v>
      </c>
      <c r="AN56" s="20">
        <v>76</v>
      </c>
      <c r="AO56" s="19">
        <v>19</v>
      </c>
      <c r="AP56" s="20">
        <v>53</v>
      </c>
      <c r="AT56" s="19"/>
      <c r="AU56" s="19"/>
      <c r="AV56" s="19"/>
      <c r="AW56" s="19"/>
      <c r="AX56" s="19"/>
      <c r="AY56" s="19"/>
    </row>
    <row r="57" spans="1:51" x14ac:dyDescent="0.25">
      <c r="A57" s="36">
        <v>39247</v>
      </c>
      <c r="B57" s="6">
        <v>992</v>
      </c>
      <c r="C57" s="68">
        <v>56</v>
      </c>
      <c r="D57" s="19"/>
      <c r="G57" s="18"/>
      <c r="H57" s="18"/>
      <c r="I57" s="18"/>
      <c r="J57" s="19"/>
      <c r="M57" s="21"/>
      <c r="N57" s="19"/>
      <c r="O57" s="19"/>
      <c r="P57" s="19"/>
      <c r="U57" s="16">
        <v>19</v>
      </c>
      <c r="V57" s="16"/>
      <c r="X57" s="19"/>
      <c r="AA57" s="20">
        <v>54</v>
      </c>
      <c r="AE57" s="20">
        <v>24</v>
      </c>
      <c r="AH57" s="20">
        <v>17</v>
      </c>
      <c r="AI57" s="20">
        <v>18</v>
      </c>
      <c r="AK57" s="20">
        <v>50</v>
      </c>
      <c r="AL57" s="20">
        <v>77</v>
      </c>
      <c r="AN57" s="20">
        <v>76</v>
      </c>
      <c r="AO57" s="20">
        <v>18</v>
      </c>
      <c r="AP57" s="20">
        <v>59</v>
      </c>
      <c r="AR57" s="19"/>
      <c r="AT57" s="19"/>
      <c r="AU57" s="19"/>
      <c r="AV57" s="19"/>
      <c r="AW57" s="19"/>
      <c r="AX57" s="19"/>
      <c r="AY57" s="19"/>
    </row>
    <row r="58" spans="1:51" x14ac:dyDescent="0.25">
      <c r="A58" s="36">
        <v>39279</v>
      </c>
      <c r="B58" s="6">
        <v>1024</v>
      </c>
      <c r="C58" s="68">
        <v>57</v>
      </c>
      <c r="D58" s="19"/>
      <c r="G58" s="6"/>
      <c r="H58" s="19"/>
      <c r="I58" s="19"/>
      <c r="J58" s="19"/>
      <c r="M58" s="18"/>
      <c r="N58" s="18"/>
      <c r="O58" s="18"/>
      <c r="P58" s="19"/>
      <c r="U58" s="16">
        <v>17</v>
      </c>
      <c r="V58" s="16"/>
      <c r="X58" s="19"/>
      <c r="AA58" s="20">
        <v>53</v>
      </c>
      <c r="AE58" s="20">
        <v>25</v>
      </c>
      <c r="AH58" s="20">
        <v>15</v>
      </c>
      <c r="AI58" s="20">
        <v>17</v>
      </c>
      <c r="AK58" s="20">
        <v>52</v>
      </c>
      <c r="AL58" s="20">
        <v>104</v>
      </c>
      <c r="AN58" s="20">
        <v>77</v>
      </c>
      <c r="AO58" s="20">
        <v>17</v>
      </c>
      <c r="AP58" s="20">
        <v>77</v>
      </c>
      <c r="AR58" s="19"/>
      <c r="AT58" s="19"/>
      <c r="AU58" s="19"/>
      <c r="AV58" s="19"/>
      <c r="AW58" s="19"/>
      <c r="AX58" s="19"/>
      <c r="AY58" s="19"/>
    </row>
    <row r="59" spans="1:51" x14ac:dyDescent="0.25">
      <c r="A59" s="36">
        <v>39282</v>
      </c>
      <c r="B59" s="6">
        <v>1027</v>
      </c>
      <c r="C59" s="68">
        <v>58</v>
      </c>
      <c r="D59" s="19"/>
      <c r="G59" s="6"/>
      <c r="H59" s="19"/>
      <c r="I59" s="19"/>
      <c r="J59" s="19"/>
      <c r="M59" s="19"/>
      <c r="N59" s="19"/>
      <c r="O59" s="19"/>
      <c r="P59" s="19"/>
      <c r="U59" s="16">
        <v>23</v>
      </c>
      <c r="V59" s="16"/>
      <c r="X59" s="19">
        <v>13</v>
      </c>
      <c r="AA59" s="20">
        <v>60</v>
      </c>
      <c r="AE59" s="20">
        <v>26</v>
      </c>
      <c r="AG59" s="19">
        <v>13</v>
      </c>
      <c r="AI59" s="20">
        <v>19</v>
      </c>
      <c r="AJ59" s="20">
        <v>13</v>
      </c>
      <c r="AK59" s="20">
        <v>60</v>
      </c>
      <c r="AL59" s="20">
        <v>128</v>
      </c>
      <c r="AO59" s="20">
        <v>22</v>
      </c>
      <c r="AP59" s="20">
        <v>89</v>
      </c>
      <c r="AQ59" s="20">
        <v>14</v>
      </c>
      <c r="AR59" s="20">
        <v>13</v>
      </c>
      <c r="AS59" s="20">
        <v>13</v>
      </c>
      <c r="AT59" s="19"/>
      <c r="AU59" s="19"/>
      <c r="AV59" s="19"/>
      <c r="AW59" s="19"/>
      <c r="AX59" s="19"/>
      <c r="AY59" s="19"/>
    </row>
    <row r="60" spans="1:51" x14ac:dyDescent="0.25">
      <c r="A60" s="36">
        <v>39299</v>
      </c>
      <c r="B60" s="6">
        <v>1044</v>
      </c>
      <c r="C60" s="68">
        <v>59</v>
      </c>
      <c r="D60" s="19"/>
      <c r="G60" s="6"/>
      <c r="H60" s="19"/>
      <c r="I60" s="19"/>
      <c r="J60" s="19"/>
      <c r="M60" s="19"/>
      <c r="N60" s="19"/>
      <c r="O60" s="19"/>
      <c r="P60" s="19"/>
      <c r="U60" s="19">
        <v>17</v>
      </c>
      <c r="X60" s="19"/>
      <c r="AA60" s="20">
        <v>50</v>
      </c>
      <c r="AE60" s="20">
        <v>21</v>
      </c>
      <c r="AI60" s="20">
        <v>15</v>
      </c>
      <c r="AJ60" s="19">
        <v>13</v>
      </c>
      <c r="AK60" s="20">
        <v>58</v>
      </c>
      <c r="AL60" s="20">
        <v>133</v>
      </c>
      <c r="AO60" s="20">
        <v>17</v>
      </c>
      <c r="AP60" s="20">
        <v>100</v>
      </c>
      <c r="AR60" s="19">
        <v>14</v>
      </c>
      <c r="AT60" s="19"/>
      <c r="AU60" s="19"/>
      <c r="AV60" s="19"/>
      <c r="AW60" s="19"/>
      <c r="AX60" s="19"/>
      <c r="AY60" s="19"/>
    </row>
    <row r="61" spans="1:51" s="43" customFormat="1" x14ac:dyDescent="0.25">
      <c r="A61" s="60">
        <v>39411</v>
      </c>
      <c r="B61" s="73">
        <v>1156</v>
      </c>
      <c r="C61" s="69">
        <v>60</v>
      </c>
      <c r="D61" s="42"/>
      <c r="G61" s="73"/>
      <c r="H61" s="42"/>
      <c r="I61" s="42"/>
      <c r="J61" s="42"/>
      <c r="M61" s="42"/>
      <c r="N61" s="42"/>
      <c r="O61" s="42"/>
      <c r="P61" s="42"/>
      <c r="U61" s="41">
        <v>20</v>
      </c>
      <c r="X61" s="42">
        <v>9</v>
      </c>
      <c r="AA61" s="41">
        <v>48</v>
      </c>
      <c r="AE61" s="41">
        <v>22</v>
      </c>
      <c r="AJ61" s="42">
        <v>15</v>
      </c>
      <c r="AL61" s="41">
        <v>199</v>
      </c>
      <c r="AM61" s="42">
        <v>9</v>
      </c>
      <c r="AO61" s="41">
        <v>19</v>
      </c>
      <c r="AP61" s="41">
        <v>137</v>
      </c>
      <c r="AR61" s="41">
        <v>14</v>
      </c>
      <c r="AS61" s="41">
        <v>10</v>
      </c>
      <c r="AT61" s="42"/>
      <c r="AU61" s="42"/>
      <c r="AV61" s="42"/>
      <c r="AW61" s="42"/>
      <c r="AX61" s="42"/>
      <c r="AY61" s="42"/>
    </row>
    <row r="62" spans="1:51" x14ac:dyDescent="0.25">
      <c r="A62" s="36">
        <v>39494</v>
      </c>
      <c r="B62" s="114">
        <v>1239</v>
      </c>
      <c r="C62" s="68">
        <v>61</v>
      </c>
      <c r="U62" s="20">
        <v>13</v>
      </c>
      <c r="V62" s="19">
        <v>9</v>
      </c>
      <c r="X62" s="19">
        <v>13</v>
      </c>
      <c r="AA62" s="20">
        <v>36</v>
      </c>
      <c r="AE62" s="20">
        <v>16</v>
      </c>
      <c r="AJ62" s="20">
        <v>9</v>
      </c>
      <c r="AL62" s="20">
        <v>201</v>
      </c>
      <c r="AO62" s="20">
        <v>18</v>
      </c>
      <c r="AP62" s="20">
        <v>160</v>
      </c>
      <c r="AR62" s="20">
        <v>14</v>
      </c>
      <c r="AT62" s="19">
        <v>41</v>
      </c>
    </row>
    <row r="63" spans="1:51" x14ac:dyDescent="0.25">
      <c r="A63" s="36">
        <v>39516</v>
      </c>
      <c r="B63" s="6">
        <v>1261</v>
      </c>
      <c r="C63" s="68">
        <v>62</v>
      </c>
      <c r="D63" s="19"/>
      <c r="G63" s="6"/>
      <c r="H63" s="19"/>
      <c r="I63" s="19"/>
      <c r="J63" s="19"/>
      <c r="M63" s="19"/>
      <c r="N63" s="19"/>
      <c r="O63" s="19"/>
      <c r="P63" s="19"/>
      <c r="U63" s="20">
        <v>10</v>
      </c>
      <c r="X63" s="19">
        <v>11</v>
      </c>
      <c r="AA63" s="20">
        <v>28</v>
      </c>
      <c r="AE63" s="20">
        <v>15</v>
      </c>
      <c r="AL63" s="20">
        <v>189</v>
      </c>
      <c r="AO63" s="20">
        <v>18</v>
      </c>
      <c r="AP63" s="20">
        <v>195</v>
      </c>
      <c r="AR63" s="19">
        <v>13</v>
      </c>
      <c r="AT63" s="19">
        <v>39</v>
      </c>
      <c r="AU63" s="19">
        <v>8</v>
      </c>
      <c r="AV63" s="19"/>
      <c r="AW63" s="19"/>
      <c r="AX63" s="19"/>
      <c r="AY63" s="19"/>
    </row>
    <row r="64" spans="1:51" x14ac:dyDescent="0.25">
      <c r="A64" s="36">
        <v>39634</v>
      </c>
      <c r="B64" s="6">
        <v>1379</v>
      </c>
      <c r="C64" s="68">
        <v>63</v>
      </c>
      <c r="D64" s="19"/>
      <c r="G64" s="6"/>
      <c r="H64" s="19"/>
      <c r="I64" s="19"/>
      <c r="J64" s="19"/>
      <c r="M64" s="19"/>
      <c r="N64" s="19"/>
      <c r="O64" s="19"/>
      <c r="P64" s="19"/>
      <c r="U64" s="20">
        <v>9</v>
      </c>
      <c r="X64" s="20">
        <v>11</v>
      </c>
      <c r="AA64" s="20">
        <v>21</v>
      </c>
      <c r="AE64" s="20">
        <v>13</v>
      </c>
      <c r="AL64" s="20">
        <v>173</v>
      </c>
      <c r="AO64" s="20">
        <v>15</v>
      </c>
      <c r="AP64" s="20">
        <v>197</v>
      </c>
      <c r="AR64" s="20">
        <v>13</v>
      </c>
      <c r="AS64" s="20">
        <v>11</v>
      </c>
      <c r="AT64" s="19">
        <v>87</v>
      </c>
      <c r="AU64" s="19"/>
      <c r="AV64" s="19"/>
      <c r="AW64" s="19"/>
      <c r="AX64" s="19"/>
      <c r="AY64" s="19"/>
    </row>
    <row r="65" spans="1:53" x14ac:dyDescent="0.25">
      <c r="A65" s="36">
        <v>39679</v>
      </c>
      <c r="B65" s="6">
        <v>1424</v>
      </c>
      <c r="C65" s="68">
        <v>64</v>
      </c>
      <c r="D65" s="19"/>
      <c r="G65" s="6"/>
      <c r="H65" s="19"/>
      <c r="I65" s="19"/>
      <c r="J65" s="19"/>
      <c r="M65" s="19"/>
      <c r="N65" s="19"/>
      <c r="O65" s="19"/>
      <c r="P65" s="19"/>
      <c r="U65" s="20">
        <v>9</v>
      </c>
      <c r="X65" s="20">
        <v>11</v>
      </c>
      <c r="AA65" s="20">
        <v>21</v>
      </c>
      <c r="AE65" s="20">
        <v>12</v>
      </c>
      <c r="AL65" s="20">
        <v>169</v>
      </c>
      <c r="AO65" s="20">
        <v>15</v>
      </c>
      <c r="AP65" s="20">
        <v>196</v>
      </c>
      <c r="AR65" s="20">
        <v>13</v>
      </c>
      <c r="AS65" s="20">
        <v>11</v>
      </c>
      <c r="AT65" s="19">
        <v>93</v>
      </c>
      <c r="AU65" s="19"/>
      <c r="AV65" s="19"/>
      <c r="AW65" s="19"/>
      <c r="AX65" s="19"/>
      <c r="AY65" s="19"/>
    </row>
    <row r="66" spans="1:53" x14ac:dyDescent="0.25">
      <c r="A66" s="36">
        <v>39727</v>
      </c>
      <c r="B66" s="6">
        <v>1472</v>
      </c>
      <c r="C66" s="68">
        <v>65</v>
      </c>
      <c r="D66" s="19"/>
      <c r="G66" s="6"/>
      <c r="H66" s="19"/>
      <c r="I66" s="19"/>
      <c r="J66" s="19"/>
      <c r="M66" s="19"/>
      <c r="N66" s="19"/>
      <c r="O66" s="19"/>
      <c r="P66" s="19"/>
      <c r="X66" s="20">
        <v>11</v>
      </c>
      <c r="AA66" s="20">
        <v>20</v>
      </c>
      <c r="AE66" s="20">
        <v>12</v>
      </c>
      <c r="AL66" s="20">
        <v>164</v>
      </c>
      <c r="AO66" s="20">
        <v>15</v>
      </c>
      <c r="AP66" s="20">
        <v>200</v>
      </c>
      <c r="AR66" s="20">
        <v>13</v>
      </c>
      <c r="AS66" s="20">
        <v>11</v>
      </c>
      <c r="AT66" s="20">
        <v>95</v>
      </c>
      <c r="AU66" s="19"/>
      <c r="AV66" s="19">
        <v>14</v>
      </c>
      <c r="AW66" s="19"/>
      <c r="AX66" s="19"/>
      <c r="AY66" s="19"/>
    </row>
    <row r="67" spans="1:53" x14ac:dyDescent="0.25">
      <c r="A67" s="36">
        <v>39794</v>
      </c>
      <c r="B67" s="6">
        <v>1539</v>
      </c>
      <c r="C67" s="68">
        <v>66</v>
      </c>
      <c r="D67" s="19"/>
      <c r="G67" s="6"/>
      <c r="H67" s="19"/>
      <c r="I67" s="19"/>
      <c r="J67" s="19"/>
      <c r="M67" s="19"/>
      <c r="N67" s="19"/>
      <c r="O67" s="19"/>
      <c r="P67" s="19"/>
      <c r="X67" s="20">
        <v>11</v>
      </c>
      <c r="AA67" s="20">
        <v>20</v>
      </c>
      <c r="AE67" s="20">
        <v>12</v>
      </c>
      <c r="AL67" s="20">
        <v>161</v>
      </c>
      <c r="AO67" s="20">
        <v>14</v>
      </c>
      <c r="AP67" s="20">
        <v>196</v>
      </c>
      <c r="AR67" s="20">
        <v>15</v>
      </c>
      <c r="AS67" s="20">
        <v>11</v>
      </c>
      <c r="AT67" s="20">
        <v>91</v>
      </c>
      <c r="AU67" s="19"/>
      <c r="AV67" s="19">
        <v>23</v>
      </c>
      <c r="AW67" s="19"/>
      <c r="AX67" s="19"/>
      <c r="AY67" s="19"/>
    </row>
    <row r="68" spans="1:53" x14ac:dyDescent="0.25">
      <c r="A68" s="36">
        <v>39842</v>
      </c>
      <c r="B68" s="6">
        <v>1587</v>
      </c>
      <c r="C68" s="68">
        <v>67</v>
      </c>
      <c r="D68" s="19"/>
      <c r="G68" s="6"/>
      <c r="H68" s="19"/>
      <c r="I68" s="19"/>
      <c r="J68" s="19"/>
      <c r="M68" s="19"/>
      <c r="N68" s="19"/>
      <c r="O68" s="19"/>
      <c r="P68" s="19"/>
      <c r="U68" s="20">
        <v>8</v>
      </c>
      <c r="X68" s="20">
        <v>10</v>
      </c>
      <c r="AA68" s="20">
        <v>16</v>
      </c>
      <c r="AE68" s="20">
        <v>12</v>
      </c>
      <c r="AL68" s="20">
        <v>151</v>
      </c>
      <c r="AO68" s="20">
        <v>13</v>
      </c>
      <c r="AP68" s="20">
        <v>233</v>
      </c>
      <c r="AR68" s="20">
        <v>14</v>
      </c>
      <c r="AS68" s="20">
        <v>8</v>
      </c>
      <c r="AT68" s="20">
        <v>77</v>
      </c>
      <c r="AU68" s="19"/>
      <c r="AV68" s="19">
        <v>32</v>
      </c>
      <c r="AW68" s="19"/>
      <c r="AX68" s="19"/>
      <c r="AY68" s="19"/>
    </row>
    <row r="69" spans="1:53" x14ac:dyDescent="0.25">
      <c r="A69" s="36">
        <v>39923</v>
      </c>
      <c r="B69" s="6">
        <v>1668</v>
      </c>
      <c r="C69" s="68">
        <v>68</v>
      </c>
      <c r="D69" s="19"/>
      <c r="G69" s="19"/>
      <c r="H69" s="19"/>
      <c r="I69" s="19"/>
      <c r="J69" s="19"/>
      <c r="M69" s="19"/>
      <c r="N69" s="19"/>
      <c r="O69" s="19"/>
      <c r="P69" s="19"/>
      <c r="X69" s="20">
        <v>10</v>
      </c>
      <c r="AA69" s="20">
        <v>15</v>
      </c>
      <c r="AE69" s="20">
        <v>9</v>
      </c>
      <c r="AL69" s="20">
        <v>133</v>
      </c>
      <c r="AO69" s="20">
        <v>11</v>
      </c>
      <c r="AP69" s="20">
        <v>264</v>
      </c>
      <c r="AR69" s="20">
        <v>14</v>
      </c>
      <c r="AS69" s="20">
        <v>9</v>
      </c>
      <c r="AT69" s="20">
        <v>63</v>
      </c>
      <c r="AU69" s="19"/>
      <c r="AV69" s="19">
        <v>38</v>
      </c>
      <c r="AW69" s="19"/>
      <c r="AX69" s="19"/>
      <c r="AY69" s="19"/>
    </row>
    <row r="70" spans="1:53" x14ac:dyDescent="0.25">
      <c r="A70" s="36">
        <v>39962</v>
      </c>
      <c r="B70" s="6">
        <v>1707</v>
      </c>
      <c r="C70" s="68">
        <v>69</v>
      </c>
      <c r="D70" s="19"/>
      <c r="G70" s="21"/>
      <c r="H70" s="19"/>
      <c r="I70" s="19"/>
      <c r="J70" s="19"/>
      <c r="M70" s="19"/>
      <c r="N70" s="19"/>
      <c r="O70" s="19"/>
      <c r="P70" s="19"/>
      <c r="X70" s="20">
        <v>10</v>
      </c>
      <c r="AA70" s="20">
        <v>14</v>
      </c>
      <c r="AE70" s="20">
        <v>9</v>
      </c>
      <c r="AL70" s="20">
        <v>128</v>
      </c>
      <c r="AO70" s="20">
        <v>11</v>
      </c>
      <c r="AP70" s="20">
        <v>267</v>
      </c>
      <c r="AR70" s="20">
        <v>14</v>
      </c>
      <c r="AS70" s="20">
        <v>9</v>
      </c>
      <c r="AT70" s="20">
        <v>61</v>
      </c>
      <c r="AU70" s="19"/>
      <c r="AV70" s="19">
        <v>39</v>
      </c>
      <c r="AW70" s="19">
        <v>9</v>
      </c>
      <c r="AX70" s="19"/>
      <c r="AY70" s="19"/>
    </row>
    <row r="71" spans="1:53" s="43" customFormat="1" x14ac:dyDescent="0.25">
      <c r="A71" s="60">
        <v>40016</v>
      </c>
      <c r="B71" s="73">
        <v>1761</v>
      </c>
      <c r="C71" s="69">
        <v>70</v>
      </c>
      <c r="D71" s="42"/>
      <c r="G71" s="17"/>
      <c r="H71" s="17"/>
      <c r="I71" s="17"/>
      <c r="J71" s="42"/>
      <c r="M71" s="42"/>
      <c r="N71" s="42"/>
      <c r="O71" s="42"/>
      <c r="P71" s="42"/>
      <c r="X71" s="41">
        <v>10</v>
      </c>
      <c r="AA71" s="41">
        <v>13</v>
      </c>
      <c r="AL71" s="41">
        <v>127</v>
      </c>
      <c r="AO71" s="41">
        <v>11</v>
      </c>
      <c r="AP71" s="41">
        <v>265</v>
      </c>
      <c r="AR71" s="41">
        <v>14</v>
      </c>
      <c r="AS71" s="41">
        <v>9</v>
      </c>
      <c r="AT71" s="41">
        <v>61</v>
      </c>
      <c r="AU71" s="42"/>
      <c r="AV71" s="42">
        <v>39</v>
      </c>
      <c r="AW71" s="42">
        <v>10</v>
      </c>
      <c r="AX71" s="42">
        <v>9</v>
      </c>
      <c r="AY71" s="42"/>
    </row>
    <row r="72" spans="1:53" x14ac:dyDescent="0.25">
      <c r="A72" s="36">
        <v>40079</v>
      </c>
      <c r="B72" s="6">
        <v>1824</v>
      </c>
      <c r="C72" s="68">
        <v>71</v>
      </c>
      <c r="D72" s="19"/>
      <c r="G72" s="19"/>
      <c r="H72" s="19"/>
      <c r="I72" s="19"/>
      <c r="J72" s="19"/>
      <c r="M72" s="21"/>
      <c r="N72" s="19"/>
      <c r="O72" s="19"/>
      <c r="P72" s="19"/>
      <c r="X72" s="20">
        <v>12</v>
      </c>
      <c r="AA72" s="20">
        <v>13</v>
      </c>
      <c r="AL72" s="20">
        <v>120</v>
      </c>
      <c r="AP72" s="20">
        <v>272</v>
      </c>
      <c r="AR72" s="20">
        <v>14</v>
      </c>
      <c r="AS72" s="20">
        <v>9</v>
      </c>
      <c r="AT72" s="19">
        <v>58</v>
      </c>
      <c r="AU72" s="19"/>
      <c r="AV72" s="19">
        <v>36</v>
      </c>
      <c r="AW72" s="19">
        <v>9</v>
      </c>
      <c r="AX72" s="19">
        <v>11</v>
      </c>
      <c r="AY72" s="19">
        <v>11</v>
      </c>
    </row>
    <row r="73" spans="1:53" x14ac:dyDescent="0.25">
      <c r="A73" s="36">
        <v>40147</v>
      </c>
      <c r="B73" s="6">
        <v>1892</v>
      </c>
      <c r="C73" s="68">
        <v>72</v>
      </c>
      <c r="D73" s="19"/>
      <c r="G73" s="19"/>
      <c r="H73" s="19"/>
      <c r="I73" s="19"/>
      <c r="J73" s="19"/>
      <c r="M73" s="18"/>
      <c r="N73" s="18"/>
      <c r="O73" s="18"/>
      <c r="P73" s="19"/>
      <c r="X73" s="20">
        <v>14</v>
      </c>
      <c r="AL73" s="20">
        <v>117</v>
      </c>
      <c r="AP73" s="20">
        <v>265</v>
      </c>
      <c r="AR73" s="20">
        <v>12</v>
      </c>
      <c r="AS73" s="20">
        <v>9</v>
      </c>
      <c r="AT73" s="19">
        <v>52</v>
      </c>
      <c r="AU73" s="19"/>
      <c r="AV73" s="19">
        <v>33</v>
      </c>
      <c r="AW73" s="19"/>
      <c r="AX73" s="19">
        <v>10</v>
      </c>
      <c r="AY73" s="19">
        <v>27</v>
      </c>
      <c r="AZ73" s="20">
        <v>11</v>
      </c>
    </row>
    <row r="74" spans="1:53" x14ac:dyDescent="0.25">
      <c r="A74" s="36">
        <v>40153</v>
      </c>
      <c r="B74" s="6">
        <v>1898</v>
      </c>
      <c r="C74" s="68">
        <v>73</v>
      </c>
      <c r="D74" s="19"/>
      <c r="G74" s="19"/>
      <c r="H74" s="19"/>
      <c r="I74" s="19"/>
      <c r="J74" s="19"/>
      <c r="M74" s="19"/>
      <c r="N74" s="19"/>
      <c r="O74" s="19"/>
      <c r="P74" s="19"/>
      <c r="X74" s="20">
        <v>14</v>
      </c>
      <c r="AL74" s="20">
        <v>117</v>
      </c>
      <c r="AP74" s="20">
        <v>261</v>
      </c>
      <c r="AR74" s="20">
        <v>12</v>
      </c>
      <c r="AS74" s="20">
        <v>9</v>
      </c>
      <c r="AT74" s="19">
        <v>50</v>
      </c>
      <c r="AU74" s="19"/>
      <c r="AV74" s="19">
        <v>33</v>
      </c>
      <c r="AW74" s="19"/>
      <c r="AX74" s="19">
        <v>9</v>
      </c>
      <c r="AY74" s="19">
        <v>33</v>
      </c>
      <c r="AZ74" s="20">
        <v>12</v>
      </c>
    </row>
    <row r="75" spans="1:53" x14ac:dyDescent="0.25">
      <c r="A75" s="36">
        <v>40160</v>
      </c>
      <c r="B75" s="6">
        <v>1905</v>
      </c>
      <c r="C75" s="68">
        <v>74</v>
      </c>
      <c r="D75" s="19"/>
      <c r="G75" s="19"/>
      <c r="H75" s="19"/>
      <c r="I75" s="19"/>
      <c r="J75" s="8"/>
      <c r="M75" s="19"/>
      <c r="N75" s="19"/>
      <c r="O75" s="19"/>
      <c r="P75" s="19"/>
      <c r="X75" s="20">
        <v>14</v>
      </c>
      <c r="AA75" s="19"/>
      <c r="AL75" s="20">
        <v>117</v>
      </c>
      <c r="AP75" s="20">
        <v>260</v>
      </c>
      <c r="AR75" s="20">
        <v>12</v>
      </c>
      <c r="AT75" s="20">
        <v>48</v>
      </c>
      <c r="AV75" s="20">
        <v>33</v>
      </c>
      <c r="AX75" s="20">
        <v>9</v>
      </c>
      <c r="AY75" s="20">
        <v>34</v>
      </c>
      <c r="AZ75" s="20">
        <v>13</v>
      </c>
      <c r="BA75" s="20">
        <v>10</v>
      </c>
    </row>
    <row r="76" spans="1:53" x14ac:dyDescent="0.25">
      <c r="A76" s="36">
        <v>40169</v>
      </c>
      <c r="B76" s="6">
        <v>1914</v>
      </c>
      <c r="C76" s="68">
        <v>75</v>
      </c>
      <c r="D76" s="19"/>
      <c r="G76" s="19"/>
      <c r="H76" s="19"/>
      <c r="I76" s="19"/>
      <c r="J76" s="19"/>
      <c r="M76" s="19"/>
      <c r="N76" s="19"/>
      <c r="O76" s="19"/>
      <c r="P76" s="19"/>
      <c r="X76" s="20">
        <v>14</v>
      </c>
      <c r="AA76" s="19"/>
      <c r="AE76" s="19"/>
      <c r="AL76" s="20">
        <v>117</v>
      </c>
      <c r="AP76" s="20">
        <v>262</v>
      </c>
      <c r="AR76" s="20">
        <v>12</v>
      </c>
      <c r="AS76" s="19"/>
      <c r="AT76" s="20">
        <v>47</v>
      </c>
      <c r="AU76" s="19"/>
      <c r="AV76" s="20">
        <v>33</v>
      </c>
      <c r="AX76" s="20">
        <v>9</v>
      </c>
      <c r="AY76" s="20">
        <v>36</v>
      </c>
      <c r="AZ76" s="20">
        <v>13</v>
      </c>
      <c r="BA76" s="20">
        <v>10</v>
      </c>
    </row>
    <row r="77" spans="1:53" x14ac:dyDescent="0.25">
      <c r="A77" s="36">
        <v>40177</v>
      </c>
      <c r="B77" s="6">
        <v>1922</v>
      </c>
      <c r="C77" s="68">
        <v>76</v>
      </c>
      <c r="D77" s="19"/>
      <c r="G77" s="19"/>
      <c r="H77" s="19"/>
      <c r="I77" s="19"/>
      <c r="J77" s="19"/>
      <c r="M77" s="19"/>
      <c r="N77" s="19"/>
      <c r="O77" s="19"/>
      <c r="P77" s="19"/>
      <c r="X77" s="20">
        <v>14</v>
      </c>
      <c r="AA77" s="19"/>
      <c r="AE77" s="19"/>
      <c r="AL77" s="20">
        <v>117</v>
      </c>
      <c r="AP77" s="20">
        <v>260</v>
      </c>
      <c r="AR77" s="20">
        <v>11</v>
      </c>
      <c r="AS77" s="19"/>
      <c r="AT77" s="20">
        <v>47</v>
      </c>
      <c r="AU77" s="19"/>
      <c r="AV77" s="20">
        <v>33</v>
      </c>
      <c r="AX77" s="20">
        <v>9</v>
      </c>
      <c r="AY77" s="20">
        <v>40</v>
      </c>
      <c r="AZ77" s="20">
        <v>13</v>
      </c>
      <c r="BA77" s="20">
        <v>11</v>
      </c>
    </row>
    <row r="78" spans="1:53" x14ac:dyDescent="0.25">
      <c r="A78" s="36">
        <v>40184</v>
      </c>
      <c r="B78" s="6">
        <v>1929</v>
      </c>
      <c r="C78" s="68">
        <v>77</v>
      </c>
      <c r="D78" s="19"/>
      <c r="G78" s="19"/>
      <c r="H78" s="19"/>
      <c r="I78" s="19"/>
      <c r="J78" s="19"/>
      <c r="M78" s="19"/>
      <c r="N78" s="19"/>
      <c r="O78" s="19"/>
      <c r="P78" s="19"/>
      <c r="X78" s="20">
        <v>15</v>
      </c>
      <c r="AA78" s="19">
        <v>8</v>
      </c>
      <c r="AE78" s="19">
        <v>8</v>
      </c>
      <c r="AL78" s="20">
        <v>117</v>
      </c>
      <c r="AP78" s="20">
        <v>259</v>
      </c>
      <c r="AR78" s="20">
        <v>11</v>
      </c>
      <c r="AS78" s="19">
        <v>8</v>
      </c>
      <c r="AT78" s="20">
        <v>47</v>
      </c>
      <c r="AU78" s="19"/>
      <c r="AV78" s="20">
        <v>33</v>
      </c>
      <c r="AX78" s="20">
        <v>8</v>
      </c>
      <c r="AY78" s="20">
        <v>41</v>
      </c>
      <c r="AZ78" s="20">
        <v>13</v>
      </c>
      <c r="BA78" s="20">
        <v>11</v>
      </c>
    </row>
    <row r="79" spans="1:53" x14ac:dyDescent="0.25">
      <c r="A79" s="36">
        <v>40192</v>
      </c>
      <c r="B79" s="6">
        <v>1937</v>
      </c>
      <c r="C79" s="68">
        <v>78</v>
      </c>
      <c r="D79" s="19"/>
      <c r="G79" s="19"/>
      <c r="H79" s="19"/>
      <c r="I79" s="19"/>
      <c r="J79" s="19"/>
      <c r="M79" s="19"/>
      <c r="N79" s="19"/>
      <c r="O79" s="19"/>
      <c r="P79" s="19"/>
      <c r="X79" s="20">
        <v>16</v>
      </c>
      <c r="AA79" s="19">
        <v>8</v>
      </c>
      <c r="AE79" s="19">
        <v>8</v>
      </c>
      <c r="AL79" s="20">
        <v>116</v>
      </c>
      <c r="AP79" s="20">
        <v>259</v>
      </c>
      <c r="AR79" s="20">
        <v>11</v>
      </c>
      <c r="AS79" s="19">
        <v>8</v>
      </c>
      <c r="AT79" s="19">
        <v>47</v>
      </c>
      <c r="AU79" s="19"/>
      <c r="AV79" s="20">
        <v>32</v>
      </c>
      <c r="AX79" s="20">
        <v>8</v>
      </c>
      <c r="AY79" s="20">
        <v>43</v>
      </c>
      <c r="AZ79" s="20">
        <v>13</v>
      </c>
      <c r="BA79" s="20">
        <v>11</v>
      </c>
    </row>
    <row r="80" spans="1:53" x14ac:dyDescent="0.25">
      <c r="A80" s="36">
        <v>40199</v>
      </c>
      <c r="B80" s="6">
        <v>1944</v>
      </c>
      <c r="C80" s="68">
        <v>79</v>
      </c>
      <c r="D80" s="19"/>
      <c r="G80" s="19"/>
      <c r="H80" s="19"/>
      <c r="I80" s="19"/>
      <c r="J80" s="19"/>
      <c r="M80" s="19"/>
      <c r="N80" s="19"/>
      <c r="O80" s="19"/>
      <c r="P80" s="19"/>
      <c r="X80" s="20">
        <v>15</v>
      </c>
      <c r="AA80" s="19">
        <v>8</v>
      </c>
      <c r="AE80" s="19">
        <v>8</v>
      </c>
      <c r="AL80" s="20">
        <v>115</v>
      </c>
      <c r="AP80" s="20">
        <v>252</v>
      </c>
      <c r="AR80" s="20">
        <v>11</v>
      </c>
      <c r="AS80" s="19">
        <v>8</v>
      </c>
      <c r="AT80" s="19">
        <v>45</v>
      </c>
      <c r="AU80" s="19"/>
      <c r="AV80" s="20">
        <v>31</v>
      </c>
      <c r="AX80" s="20">
        <v>8</v>
      </c>
      <c r="AY80" s="20">
        <v>49</v>
      </c>
      <c r="AZ80" s="20">
        <v>13</v>
      </c>
      <c r="BA80" s="20">
        <v>12</v>
      </c>
    </row>
    <row r="81" spans="1:54" s="43" customFormat="1" x14ac:dyDescent="0.25">
      <c r="A81" s="60">
        <v>40208</v>
      </c>
      <c r="B81" s="73">
        <v>1953</v>
      </c>
      <c r="C81" s="69">
        <v>80</v>
      </c>
      <c r="D81" s="42"/>
      <c r="G81" s="42"/>
      <c r="H81" s="42"/>
      <c r="I81" s="42"/>
      <c r="J81" s="42"/>
      <c r="M81" s="42"/>
      <c r="N81" s="42"/>
      <c r="O81" s="42"/>
      <c r="P81" s="42"/>
      <c r="X81" s="41">
        <v>15</v>
      </c>
      <c r="AA81" s="42">
        <v>8</v>
      </c>
      <c r="AE81" s="42">
        <v>8</v>
      </c>
      <c r="AL81" s="41">
        <v>114</v>
      </c>
      <c r="AP81" s="41">
        <v>253</v>
      </c>
      <c r="AR81" s="41">
        <v>11</v>
      </c>
      <c r="AS81" s="42">
        <v>8</v>
      </c>
      <c r="AT81" s="42">
        <v>48</v>
      </c>
      <c r="AU81" s="42"/>
      <c r="AV81" s="41">
        <v>31</v>
      </c>
      <c r="AX81" s="41">
        <v>8</v>
      </c>
      <c r="AY81" s="41">
        <v>51</v>
      </c>
      <c r="AZ81" s="41">
        <v>14</v>
      </c>
      <c r="BA81" s="41">
        <v>12</v>
      </c>
    </row>
    <row r="82" spans="1:54" x14ac:dyDescent="0.25">
      <c r="A82" s="36">
        <v>40215</v>
      </c>
      <c r="B82" s="6">
        <v>1960</v>
      </c>
      <c r="C82" s="68">
        <v>81</v>
      </c>
      <c r="D82" s="19"/>
      <c r="G82" s="19"/>
      <c r="H82" s="19"/>
      <c r="I82" s="19"/>
      <c r="J82" s="19"/>
      <c r="M82" s="19"/>
      <c r="N82" s="19"/>
      <c r="O82" s="19"/>
      <c r="P82" s="19"/>
      <c r="X82" s="20">
        <v>16</v>
      </c>
      <c r="AA82" s="19">
        <v>8</v>
      </c>
      <c r="AE82" s="19">
        <v>8</v>
      </c>
      <c r="AL82" s="20">
        <v>114</v>
      </c>
      <c r="AP82" s="20">
        <v>249</v>
      </c>
      <c r="AR82" s="20">
        <v>11</v>
      </c>
      <c r="AS82" s="19">
        <v>8</v>
      </c>
      <c r="AT82" s="19">
        <v>49</v>
      </c>
      <c r="AU82" s="19"/>
      <c r="AV82" s="20">
        <v>30</v>
      </c>
      <c r="AW82" s="19"/>
      <c r="AX82" s="20">
        <v>8</v>
      </c>
      <c r="AY82" s="20">
        <v>51</v>
      </c>
      <c r="AZ82" s="20">
        <v>14</v>
      </c>
      <c r="BA82" s="20">
        <v>12</v>
      </c>
    </row>
    <row r="83" spans="1:54" x14ac:dyDescent="0.25">
      <c r="A83" s="36">
        <v>40225</v>
      </c>
      <c r="B83" s="6">
        <v>1970</v>
      </c>
      <c r="C83" s="68">
        <v>82</v>
      </c>
      <c r="D83" s="19"/>
      <c r="G83" s="8"/>
      <c r="H83" s="19"/>
      <c r="I83" s="19"/>
      <c r="J83" s="19"/>
      <c r="M83" s="19"/>
      <c r="N83" s="19"/>
      <c r="O83" s="19"/>
      <c r="P83" s="19"/>
      <c r="X83" s="20">
        <v>16</v>
      </c>
      <c r="AA83" s="19">
        <v>8</v>
      </c>
      <c r="AE83" s="19">
        <v>8</v>
      </c>
      <c r="AL83" s="20">
        <v>114</v>
      </c>
      <c r="AP83" s="20">
        <v>248</v>
      </c>
      <c r="AR83" s="20">
        <v>11</v>
      </c>
      <c r="AS83" s="19"/>
      <c r="AT83" s="19">
        <v>49</v>
      </c>
      <c r="AU83" s="19"/>
      <c r="AV83" s="20">
        <v>30</v>
      </c>
      <c r="AW83" s="19"/>
      <c r="AY83" s="20">
        <v>51</v>
      </c>
      <c r="AZ83" s="20">
        <v>14</v>
      </c>
      <c r="BA83" s="20">
        <v>13</v>
      </c>
    </row>
    <row r="84" spans="1:54" x14ac:dyDescent="0.25">
      <c r="A84" s="36">
        <v>40232</v>
      </c>
      <c r="B84" s="6">
        <v>1977</v>
      </c>
      <c r="C84" s="68">
        <v>83</v>
      </c>
      <c r="D84" s="19"/>
      <c r="G84" s="18"/>
      <c r="H84" s="18"/>
      <c r="I84" s="18"/>
      <c r="J84" s="19"/>
      <c r="M84" s="19"/>
      <c r="N84" s="19"/>
      <c r="O84" s="19"/>
      <c r="P84" s="19"/>
      <c r="X84" s="20">
        <v>16</v>
      </c>
      <c r="AA84" s="19"/>
      <c r="AL84" s="20">
        <v>113</v>
      </c>
      <c r="AP84" s="20">
        <v>246</v>
      </c>
      <c r="AR84" s="20">
        <v>11</v>
      </c>
      <c r="AS84" s="19"/>
      <c r="AT84" s="19">
        <v>49</v>
      </c>
      <c r="AU84" s="19"/>
      <c r="AV84" s="20">
        <v>29</v>
      </c>
      <c r="AW84" s="20">
        <v>9</v>
      </c>
      <c r="AY84" s="20">
        <v>49</v>
      </c>
      <c r="AZ84" s="20">
        <v>17</v>
      </c>
      <c r="BA84" s="20">
        <v>14</v>
      </c>
    </row>
    <row r="85" spans="1:54" x14ac:dyDescent="0.25">
      <c r="A85" s="36">
        <v>40241</v>
      </c>
      <c r="B85" s="6">
        <v>1986</v>
      </c>
      <c r="C85" s="68">
        <v>84</v>
      </c>
      <c r="D85" s="19"/>
      <c r="G85" s="21"/>
      <c r="H85" s="19"/>
      <c r="I85" s="19"/>
      <c r="J85" s="19"/>
      <c r="M85" s="19"/>
      <c r="N85" s="19"/>
      <c r="O85" s="19"/>
      <c r="P85" s="19"/>
      <c r="X85" s="20">
        <v>15</v>
      </c>
      <c r="AA85" s="19"/>
      <c r="AL85" s="20">
        <v>113</v>
      </c>
      <c r="AP85" s="20">
        <v>246</v>
      </c>
      <c r="AR85" s="20">
        <v>11</v>
      </c>
      <c r="AT85" s="20">
        <v>49</v>
      </c>
      <c r="AV85" s="20">
        <v>29</v>
      </c>
      <c r="AW85" s="20">
        <v>10</v>
      </c>
      <c r="AY85" s="20">
        <v>48</v>
      </c>
      <c r="AZ85" s="20">
        <v>16</v>
      </c>
      <c r="BA85" s="20">
        <v>14</v>
      </c>
    </row>
    <row r="86" spans="1:54" x14ac:dyDescent="0.25">
      <c r="A86" s="36">
        <v>40252</v>
      </c>
      <c r="B86" s="6">
        <v>1997</v>
      </c>
      <c r="C86" s="68">
        <v>85</v>
      </c>
      <c r="D86" s="19"/>
      <c r="G86" s="18"/>
      <c r="H86" s="18"/>
      <c r="I86" s="18"/>
      <c r="J86" s="19"/>
      <c r="M86" s="21"/>
      <c r="N86" s="19"/>
      <c r="O86" s="19"/>
      <c r="P86" s="19"/>
      <c r="X86" s="20">
        <v>15</v>
      </c>
      <c r="AL86" s="20">
        <v>111</v>
      </c>
      <c r="AP86" s="20">
        <v>243</v>
      </c>
      <c r="AR86" s="20">
        <v>11</v>
      </c>
      <c r="AT86" s="20">
        <v>49</v>
      </c>
      <c r="AV86" s="20">
        <v>28</v>
      </c>
      <c r="AW86" s="19">
        <v>12</v>
      </c>
      <c r="AY86" s="20">
        <v>52</v>
      </c>
      <c r="AZ86" s="20">
        <v>15</v>
      </c>
      <c r="BA86" s="20">
        <v>14</v>
      </c>
    </row>
    <row r="87" spans="1:54" x14ac:dyDescent="0.25">
      <c r="A87" s="36">
        <v>40259</v>
      </c>
      <c r="B87" s="6">
        <v>2004</v>
      </c>
      <c r="C87" s="68">
        <v>86</v>
      </c>
      <c r="D87" s="19"/>
      <c r="G87" s="19"/>
      <c r="H87" s="19"/>
      <c r="I87" s="19"/>
      <c r="J87" s="19"/>
      <c r="M87" s="18"/>
      <c r="N87" s="18"/>
      <c r="O87" s="18"/>
      <c r="P87" s="19"/>
      <c r="X87" s="20">
        <v>15</v>
      </c>
      <c r="AL87" s="20">
        <v>110</v>
      </c>
      <c r="AP87" s="20">
        <v>237</v>
      </c>
      <c r="AR87" s="20">
        <v>11</v>
      </c>
      <c r="AT87" s="20">
        <v>49</v>
      </c>
      <c r="AV87" s="20">
        <v>27</v>
      </c>
      <c r="AW87" s="19">
        <v>12</v>
      </c>
      <c r="AY87" s="20">
        <v>59</v>
      </c>
      <c r="AZ87" s="20">
        <v>15</v>
      </c>
      <c r="BA87" s="20">
        <v>14</v>
      </c>
    </row>
    <row r="88" spans="1:54" x14ac:dyDescent="0.25">
      <c r="A88" s="36">
        <v>40266</v>
      </c>
      <c r="B88" s="6">
        <v>2011</v>
      </c>
      <c r="C88" s="68">
        <v>87</v>
      </c>
      <c r="D88" s="19"/>
      <c r="G88" s="19"/>
      <c r="H88" s="19"/>
      <c r="I88" s="19"/>
      <c r="J88" s="19"/>
      <c r="M88" s="19"/>
      <c r="N88" s="19"/>
      <c r="O88" s="19"/>
      <c r="P88" s="19"/>
      <c r="X88" s="20">
        <v>15</v>
      </c>
      <c r="AL88" s="20">
        <v>110</v>
      </c>
      <c r="AP88" s="20">
        <v>232</v>
      </c>
      <c r="AR88" s="20">
        <v>11</v>
      </c>
      <c r="AT88" s="20">
        <v>48</v>
      </c>
      <c r="AV88" s="20">
        <v>26</v>
      </c>
      <c r="AW88" s="19">
        <v>13</v>
      </c>
      <c r="AY88" s="20">
        <v>63</v>
      </c>
      <c r="AZ88" s="20">
        <v>15</v>
      </c>
      <c r="BA88" s="20">
        <v>14</v>
      </c>
    </row>
    <row r="89" spans="1:54" x14ac:dyDescent="0.25">
      <c r="A89" s="36">
        <v>40272</v>
      </c>
      <c r="B89" s="6">
        <v>2017</v>
      </c>
      <c r="C89" s="68">
        <v>88</v>
      </c>
      <c r="D89" s="19"/>
      <c r="G89" s="19"/>
      <c r="H89" s="19"/>
      <c r="I89" s="19"/>
      <c r="J89" s="19"/>
      <c r="M89" s="19"/>
      <c r="N89" s="19"/>
      <c r="O89" s="19"/>
      <c r="P89" s="19"/>
      <c r="X89" s="20">
        <v>15</v>
      </c>
      <c r="AL89" s="20">
        <v>110</v>
      </c>
      <c r="AP89" s="20">
        <v>233</v>
      </c>
      <c r="AR89" s="20">
        <v>11</v>
      </c>
      <c r="AT89" s="20">
        <v>47</v>
      </c>
      <c r="AV89" s="20">
        <v>24</v>
      </c>
      <c r="AW89" s="19">
        <v>12</v>
      </c>
      <c r="AY89" s="20">
        <v>67</v>
      </c>
      <c r="AZ89" s="20">
        <v>16</v>
      </c>
      <c r="BA89" s="20">
        <v>13</v>
      </c>
    </row>
    <row r="90" spans="1:54" x14ac:dyDescent="0.25">
      <c r="A90" s="36">
        <v>40280</v>
      </c>
      <c r="B90" s="6">
        <v>2025</v>
      </c>
      <c r="C90" s="68">
        <v>89</v>
      </c>
      <c r="D90" s="19"/>
      <c r="G90" s="19"/>
      <c r="H90" s="19"/>
      <c r="I90" s="19"/>
      <c r="J90" s="19"/>
      <c r="M90" s="19"/>
      <c r="N90" s="19"/>
      <c r="O90" s="19"/>
      <c r="P90" s="19"/>
      <c r="X90" s="20">
        <v>15</v>
      </c>
      <c r="AL90" s="20">
        <v>108</v>
      </c>
      <c r="AP90" s="20">
        <v>232</v>
      </c>
      <c r="AR90" s="20">
        <v>11</v>
      </c>
      <c r="AT90" s="20">
        <v>46</v>
      </c>
      <c r="AV90" s="20">
        <v>20</v>
      </c>
      <c r="AW90" s="19">
        <v>12</v>
      </c>
      <c r="AY90" s="20">
        <v>71</v>
      </c>
      <c r="AZ90" s="20">
        <v>16</v>
      </c>
      <c r="BA90" s="20">
        <v>13</v>
      </c>
      <c r="BB90" s="20">
        <v>11</v>
      </c>
    </row>
    <row r="91" spans="1:54" s="43" customFormat="1" x14ac:dyDescent="0.25">
      <c r="A91" s="60">
        <v>40287</v>
      </c>
      <c r="B91" s="73">
        <v>2032</v>
      </c>
      <c r="C91" s="69">
        <v>90</v>
      </c>
      <c r="D91" s="42"/>
      <c r="G91" s="42"/>
      <c r="H91" s="42"/>
      <c r="I91" s="42"/>
      <c r="J91" s="42"/>
      <c r="M91" s="42"/>
      <c r="N91" s="42"/>
      <c r="O91" s="42"/>
      <c r="P91" s="42"/>
      <c r="X91" s="41">
        <v>15</v>
      </c>
      <c r="AL91" s="41">
        <v>108</v>
      </c>
      <c r="AP91" s="41">
        <v>231</v>
      </c>
      <c r="AR91" s="41">
        <v>11</v>
      </c>
      <c r="AT91" s="41">
        <v>46</v>
      </c>
      <c r="AV91" s="41">
        <v>20</v>
      </c>
      <c r="AW91" s="42">
        <v>12</v>
      </c>
      <c r="AY91" s="41">
        <v>74</v>
      </c>
      <c r="AZ91" s="41">
        <v>16</v>
      </c>
      <c r="BA91" s="41">
        <v>13</v>
      </c>
      <c r="BB91" s="41">
        <v>11</v>
      </c>
    </row>
    <row r="92" spans="1:54" x14ac:dyDescent="0.25">
      <c r="A92" s="36">
        <v>40294</v>
      </c>
      <c r="B92" s="6">
        <v>2039</v>
      </c>
      <c r="C92" s="68">
        <v>91</v>
      </c>
      <c r="D92" s="19"/>
      <c r="G92" s="19"/>
      <c r="H92" s="19"/>
      <c r="I92" s="19"/>
      <c r="J92" s="19"/>
      <c r="M92" s="19"/>
      <c r="N92" s="19"/>
      <c r="O92" s="19"/>
      <c r="P92" s="19"/>
      <c r="X92" s="20">
        <v>15</v>
      </c>
      <c r="AL92" s="20">
        <v>107</v>
      </c>
      <c r="AP92" s="20">
        <v>228</v>
      </c>
      <c r="AT92" s="20">
        <v>45</v>
      </c>
      <c r="AV92" s="20">
        <v>20</v>
      </c>
      <c r="AW92" s="20">
        <v>12</v>
      </c>
      <c r="AY92" s="20">
        <v>78</v>
      </c>
      <c r="AZ92" s="20">
        <v>16</v>
      </c>
      <c r="BA92" s="20">
        <v>13</v>
      </c>
      <c r="BB92" s="20">
        <v>12</v>
      </c>
    </row>
    <row r="93" spans="1:54" x14ac:dyDescent="0.25">
      <c r="A93" s="36">
        <v>40302</v>
      </c>
      <c r="B93" s="6">
        <v>2047</v>
      </c>
      <c r="C93" s="68">
        <v>92</v>
      </c>
      <c r="D93" s="19"/>
      <c r="G93" s="19"/>
      <c r="H93" s="19"/>
      <c r="I93" s="19"/>
      <c r="J93" s="19"/>
      <c r="M93" s="19"/>
      <c r="N93" s="19"/>
      <c r="O93" s="19"/>
      <c r="P93" s="19"/>
      <c r="X93" s="20">
        <v>15</v>
      </c>
      <c r="AL93" s="20">
        <v>107</v>
      </c>
      <c r="AP93" s="20">
        <v>226</v>
      </c>
      <c r="AR93" s="20">
        <v>12</v>
      </c>
      <c r="AT93" s="20">
        <v>45</v>
      </c>
      <c r="AV93" s="20">
        <v>20</v>
      </c>
      <c r="AW93" s="20">
        <v>12</v>
      </c>
      <c r="AY93" s="20">
        <v>79</v>
      </c>
      <c r="AZ93" s="20">
        <v>16</v>
      </c>
      <c r="BA93" s="20">
        <v>13</v>
      </c>
      <c r="BB93" s="20">
        <v>13</v>
      </c>
    </row>
    <row r="94" spans="1:54" x14ac:dyDescent="0.25">
      <c r="A94" s="36">
        <v>40309</v>
      </c>
      <c r="B94" s="6">
        <v>2054</v>
      </c>
      <c r="C94" s="68">
        <v>93</v>
      </c>
      <c r="D94" s="19"/>
      <c r="G94" s="19"/>
      <c r="H94" s="19"/>
      <c r="I94" s="19"/>
      <c r="J94" s="19"/>
      <c r="M94" s="19"/>
      <c r="N94" s="19"/>
      <c r="O94" s="19"/>
      <c r="P94" s="19"/>
      <c r="X94" s="20">
        <v>15</v>
      </c>
      <c r="AL94" s="20">
        <v>106</v>
      </c>
      <c r="AP94" s="20">
        <v>230</v>
      </c>
      <c r="AR94" s="20">
        <v>12</v>
      </c>
      <c r="AT94" s="20">
        <v>45</v>
      </c>
      <c r="AV94" s="20">
        <v>19</v>
      </c>
      <c r="AW94" s="20">
        <v>12</v>
      </c>
      <c r="AY94" s="20">
        <v>76</v>
      </c>
      <c r="AZ94" s="20">
        <v>15</v>
      </c>
      <c r="BA94" s="20">
        <v>13</v>
      </c>
      <c r="BB94" s="20">
        <v>17</v>
      </c>
    </row>
    <row r="95" spans="1:54" x14ac:dyDescent="0.25">
      <c r="A95" s="36">
        <v>40315</v>
      </c>
      <c r="B95" s="6">
        <v>2060</v>
      </c>
      <c r="C95" s="68">
        <v>94</v>
      </c>
      <c r="D95" s="19"/>
      <c r="G95" s="19"/>
      <c r="H95" s="19"/>
      <c r="I95" s="19"/>
      <c r="J95" s="19"/>
      <c r="M95" s="19"/>
      <c r="N95" s="19"/>
      <c r="O95" s="19"/>
      <c r="P95" s="19"/>
      <c r="X95" s="20">
        <v>15</v>
      </c>
      <c r="AL95" s="20">
        <v>103</v>
      </c>
      <c r="AP95" s="20">
        <v>226</v>
      </c>
      <c r="AR95" s="20">
        <v>12</v>
      </c>
      <c r="AT95" s="20">
        <v>42</v>
      </c>
      <c r="AV95" s="20">
        <v>19</v>
      </c>
      <c r="AW95" s="20">
        <v>12</v>
      </c>
      <c r="AY95" s="20">
        <v>84</v>
      </c>
      <c r="AZ95" s="20">
        <v>15</v>
      </c>
      <c r="BA95" s="20">
        <v>13</v>
      </c>
      <c r="BB95" s="20">
        <v>18</v>
      </c>
    </row>
    <row r="96" spans="1:54" x14ac:dyDescent="0.25">
      <c r="A96" s="36">
        <v>40323</v>
      </c>
      <c r="B96" s="6">
        <v>2068</v>
      </c>
      <c r="C96" s="68">
        <v>95</v>
      </c>
      <c r="D96" s="19"/>
      <c r="G96" s="19"/>
      <c r="H96" s="19"/>
      <c r="I96" s="19"/>
      <c r="J96" s="19"/>
      <c r="M96" s="19"/>
      <c r="N96" s="19"/>
      <c r="O96" s="19"/>
      <c r="P96" s="19"/>
      <c r="X96" s="20">
        <v>15</v>
      </c>
      <c r="AL96" s="20">
        <v>103</v>
      </c>
      <c r="AP96" s="20">
        <v>226</v>
      </c>
      <c r="AR96" s="20">
        <v>12</v>
      </c>
      <c r="AT96" s="19">
        <v>42</v>
      </c>
      <c r="AV96" s="20">
        <v>20</v>
      </c>
      <c r="AW96" s="20">
        <v>12</v>
      </c>
      <c r="AY96" s="20">
        <v>85</v>
      </c>
      <c r="AZ96" s="20">
        <v>14</v>
      </c>
      <c r="BA96" s="20">
        <v>13</v>
      </c>
      <c r="BB96" s="20">
        <v>18</v>
      </c>
    </row>
    <row r="97" spans="1:55" x14ac:dyDescent="0.25">
      <c r="A97" s="36">
        <v>40329</v>
      </c>
      <c r="B97" s="6">
        <v>2074</v>
      </c>
      <c r="C97" s="68">
        <v>96</v>
      </c>
      <c r="D97" s="19"/>
      <c r="G97" s="19"/>
      <c r="H97" s="19"/>
      <c r="I97" s="19"/>
      <c r="J97" s="19"/>
      <c r="M97" s="19"/>
      <c r="N97" s="19"/>
      <c r="O97" s="19"/>
      <c r="P97" s="19"/>
      <c r="X97" s="20">
        <v>15</v>
      </c>
      <c r="AL97" s="20">
        <v>102</v>
      </c>
      <c r="AP97" s="20">
        <v>225</v>
      </c>
      <c r="AR97" s="20">
        <v>12</v>
      </c>
      <c r="AT97" s="19">
        <v>42</v>
      </c>
      <c r="AV97" s="20">
        <v>20</v>
      </c>
      <c r="AW97" s="20">
        <v>12</v>
      </c>
      <c r="AY97" s="20">
        <v>90</v>
      </c>
      <c r="AZ97" s="20">
        <v>14</v>
      </c>
      <c r="BA97" s="20">
        <v>13</v>
      </c>
      <c r="BB97" s="20">
        <v>17</v>
      </c>
    </row>
    <row r="98" spans="1:55" x14ac:dyDescent="0.25">
      <c r="A98" s="36">
        <v>40336</v>
      </c>
      <c r="B98" s="6">
        <v>2081</v>
      </c>
      <c r="C98" s="68">
        <v>97</v>
      </c>
      <c r="D98" s="19"/>
      <c r="G98" s="21"/>
      <c r="H98" s="19"/>
      <c r="I98" s="19"/>
      <c r="J98" s="19"/>
      <c r="M98" s="19"/>
      <c r="N98" s="19"/>
      <c r="O98" s="19"/>
      <c r="P98" s="19"/>
      <c r="X98" s="20">
        <v>15</v>
      </c>
      <c r="AL98" s="20">
        <v>100</v>
      </c>
      <c r="AP98" s="20">
        <v>229</v>
      </c>
      <c r="AR98" s="20">
        <v>12</v>
      </c>
      <c r="AT98" s="19">
        <v>40</v>
      </c>
      <c r="AV98" s="20">
        <v>21</v>
      </c>
      <c r="AW98" s="20">
        <v>12</v>
      </c>
      <c r="AY98" s="20">
        <v>89</v>
      </c>
      <c r="AZ98" s="20">
        <v>14</v>
      </c>
      <c r="BA98" s="20">
        <v>13</v>
      </c>
      <c r="BB98" s="20">
        <v>17</v>
      </c>
    </row>
    <row r="99" spans="1:55" x14ac:dyDescent="0.25">
      <c r="A99" s="36">
        <v>40343</v>
      </c>
      <c r="B99" s="6">
        <v>2088</v>
      </c>
      <c r="C99" s="68">
        <v>98</v>
      </c>
      <c r="D99" s="19"/>
      <c r="G99" s="18"/>
      <c r="H99" s="18"/>
      <c r="I99" s="18"/>
      <c r="J99" s="19"/>
      <c r="M99" s="21"/>
      <c r="N99" s="19"/>
      <c r="O99" s="19"/>
      <c r="P99" s="19"/>
      <c r="X99" s="20">
        <v>14</v>
      </c>
      <c r="AL99" s="20">
        <v>91</v>
      </c>
      <c r="AP99" s="20">
        <v>223</v>
      </c>
      <c r="AR99" s="20">
        <v>12</v>
      </c>
      <c r="AT99" s="20">
        <v>35</v>
      </c>
      <c r="AV99" s="20">
        <v>37</v>
      </c>
      <c r="AY99" s="20">
        <v>95</v>
      </c>
      <c r="AZ99" s="20">
        <v>15</v>
      </c>
      <c r="BA99" s="20">
        <v>15</v>
      </c>
      <c r="BB99" s="20">
        <v>14</v>
      </c>
    </row>
    <row r="100" spans="1:55" x14ac:dyDescent="0.25">
      <c r="A100" s="36">
        <v>40350</v>
      </c>
      <c r="B100" s="6">
        <v>2095</v>
      </c>
      <c r="C100" s="68">
        <v>99</v>
      </c>
      <c r="D100" s="19"/>
      <c r="G100" s="19"/>
      <c r="H100" s="19"/>
      <c r="I100" s="19"/>
      <c r="J100" s="19"/>
      <c r="M100" s="18"/>
      <c r="N100" s="18"/>
      <c r="O100" s="18"/>
      <c r="P100" s="19"/>
      <c r="X100" s="20">
        <v>14</v>
      </c>
      <c r="AL100" s="20">
        <v>89</v>
      </c>
      <c r="AP100" s="20">
        <v>220</v>
      </c>
      <c r="AR100" s="20">
        <v>13</v>
      </c>
      <c r="AT100" s="20">
        <v>35</v>
      </c>
      <c r="AV100" s="20">
        <v>39</v>
      </c>
      <c r="AY100" s="20">
        <v>97</v>
      </c>
      <c r="AZ100" s="20">
        <v>15</v>
      </c>
      <c r="BA100" s="20">
        <v>15</v>
      </c>
      <c r="BB100" s="20">
        <v>14</v>
      </c>
    </row>
    <row r="101" spans="1:55" s="43" customFormat="1" x14ac:dyDescent="0.25">
      <c r="A101" s="60">
        <v>40357</v>
      </c>
      <c r="B101" s="73">
        <v>2102</v>
      </c>
      <c r="C101" s="69">
        <v>100</v>
      </c>
      <c r="D101" s="42"/>
      <c r="G101" s="42"/>
      <c r="H101" s="42"/>
      <c r="I101" s="42"/>
      <c r="J101" s="42"/>
      <c r="M101" s="42"/>
      <c r="N101" s="42"/>
      <c r="O101" s="42"/>
      <c r="P101" s="42"/>
      <c r="X101" s="41">
        <v>14</v>
      </c>
      <c r="AL101" s="41">
        <v>87</v>
      </c>
      <c r="AP101" s="41">
        <v>219</v>
      </c>
      <c r="AR101" s="41">
        <v>13</v>
      </c>
      <c r="AT101" s="41">
        <v>34</v>
      </c>
      <c r="AV101" s="41">
        <v>45</v>
      </c>
      <c r="AY101" s="41">
        <v>97</v>
      </c>
      <c r="AZ101" s="41">
        <v>14</v>
      </c>
      <c r="BA101" s="41">
        <v>15</v>
      </c>
      <c r="BB101" s="41">
        <v>14</v>
      </c>
    </row>
    <row r="102" spans="1:55" x14ac:dyDescent="0.25">
      <c r="A102" s="36">
        <v>40365</v>
      </c>
      <c r="B102" s="6">
        <v>2110</v>
      </c>
      <c r="C102" s="68">
        <v>101</v>
      </c>
      <c r="D102" s="19"/>
      <c r="G102" s="19"/>
      <c r="H102" s="19"/>
      <c r="I102" s="19"/>
      <c r="J102" s="8"/>
      <c r="M102" s="19"/>
      <c r="N102" s="19"/>
      <c r="O102" s="19"/>
      <c r="P102" s="19"/>
      <c r="X102" s="20">
        <v>14</v>
      </c>
      <c r="AL102" s="20">
        <v>86</v>
      </c>
      <c r="AP102" s="20">
        <v>218</v>
      </c>
      <c r="AR102" s="20">
        <v>12</v>
      </c>
      <c r="AT102" s="20">
        <v>33</v>
      </c>
      <c r="AV102" s="20">
        <v>49</v>
      </c>
      <c r="AY102" s="20">
        <v>100</v>
      </c>
      <c r="AZ102" s="20">
        <v>14</v>
      </c>
      <c r="BA102" s="20">
        <v>15</v>
      </c>
      <c r="BB102" s="20">
        <v>13</v>
      </c>
    </row>
    <row r="103" spans="1:55" x14ac:dyDescent="0.25">
      <c r="A103" s="36">
        <v>40373</v>
      </c>
      <c r="B103" s="6">
        <v>2118</v>
      </c>
      <c r="C103" s="68">
        <v>102</v>
      </c>
      <c r="D103" s="19"/>
      <c r="G103" s="19"/>
      <c r="H103" s="19"/>
      <c r="I103" s="19"/>
      <c r="J103" s="8"/>
      <c r="M103" s="19"/>
      <c r="N103" s="19"/>
      <c r="O103" s="19"/>
      <c r="P103" s="19"/>
      <c r="X103" s="20">
        <v>14</v>
      </c>
      <c r="AL103" s="20">
        <v>85</v>
      </c>
      <c r="AP103" s="20">
        <v>219</v>
      </c>
      <c r="AR103" s="20">
        <v>12</v>
      </c>
      <c r="AT103" s="19">
        <v>30</v>
      </c>
      <c r="AV103" s="20">
        <v>52</v>
      </c>
      <c r="AW103" s="19"/>
      <c r="AY103" s="20">
        <v>99</v>
      </c>
      <c r="AZ103" s="20">
        <v>15</v>
      </c>
      <c r="BA103" s="20">
        <v>15</v>
      </c>
      <c r="BB103" s="20">
        <v>13</v>
      </c>
    </row>
    <row r="104" spans="1:55" x14ac:dyDescent="0.25">
      <c r="A104" s="36">
        <v>40379</v>
      </c>
      <c r="B104" s="6">
        <v>2124</v>
      </c>
      <c r="C104" s="68">
        <v>103</v>
      </c>
      <c r="D104" s="19"/>
      <c r="G104" s="19"/>
      <c r="H104" s="19"/>
      <c r="I104" s="19"/>
      <c r="J104" s="19"/>
      <c r="M104" s="19"/>
      <c r="N104" s="19"/>
      <c r="O104" s="19"/>
      <c r="P104" s="19"/>
      <c r="X104" s="20">
        <v>14</v>
      </c>
      <c r="AL104" s="20">
        <v>83</v>
      </c>
      <c r="AP104" s="20">
        <v>217</v>
      </c>
      <c r="AR104" s="20">
        <v>12</v>
      </c>
      <c r="AT104" s="19">
        <v>29</v>
      </c>
      <c r="AV104" s="20">
        <v>56</v>
      </c>
      <c r="AW104" s="19"/>
      <c r="AY104" s="20">
        <v>100</v>
      </c>
      <c r="AZ104" s="20">
        <v>15</v>
      </c>
      <c r="BA104" s="20">
        <v>15</v>
      </c>
      <c r="BB104" s="20">
        <v>13</v>
      </c>
    </row>
    <row r="105" spans="1:55" x14ac:dyDescent="0.25">
      <c r="A105" s="36">
        <v>40386</v>
      </c>
      <c r="B105" s="6">
        <v>2131</v>
      </c>
      <c r="C105" s="68">
        <v>104</v>
      </c>
      <c r="D105" s="19"/>
      <c r="G105" s="19"/>
      <c r="H105" s="19"/>
      <c r="I105" s="19"/>
      <c r="J105" s="19"/>
      <c r="M105" s="19"/>
      <c r="N105" s="19"/>
      <c r="O105" s="19"/>
      <c r="P105" s="19"/>
      <c r="X105" s="20">
        <v>14</v>
      </c>
      <c r="AL105" s="20">
        <v>83</v>
      </c>
      <c r="AP105" s="20">
        <v>214</v>
      </c>
      <c r="AR105" s="20">
        <v>13</v>
      </c>
      <c r="AT105" s="19">
        <v>29</v>
      </c>
      <c r="AV105" s="20">
        <v>60</v>
      </c>
      <c r="AW105" s="19"/>
      <c r="AY105" s="20">
        <v>101</v>
      </c>
      <c r="AZ105" s="20">
        <v>15</v>
      </c>
      <c r="BA105" s="20">
        <v>15</v>
      </c>
      <c r="BB105" s="20">
        <v>13</v>
      </c>
    </row>
    <row r="106" spans="1:55" x14ac:dyDescent="0.25">
      <c r="A106" s="36">
        <v>40395</v>
      </c>
      <c r="B106" s="6">
        <v>2140</v>
      </c>
      <c r="C106" s="68">
        <v>105</v>
      </c>
      <c r="D106" s="19"/>
      <c r="G106" s="19"/>
      <c r="H106" s="19"/>
      <c r="I106" s="19"/>
      <c r="J106" s="19"/>
      <c r="M106" s="19"/>
      <c r="N106" s="19"/>
      <c r="O106" s="19"/>
      <c r="P106" s="19"/>
      <c r="X106" s="20">
        <v>14</v>
      </c>
      <c r="AL106" s="20">
        <v>81</v>
      </c>
      <c r="AP106" s="20">
        <v>216</v>
      </c>
      <c r="AR106" s="20">
        <v>13</v>
      </c>
      <c r="AT106" s="19">
        <v>29</v>
      </c>
      <c r="AV106" s="20">
        <v>63</v>
      </c>
      <c r="AW106" s="20">
        <v>11</v>
      </c>
      <c r="AY106" s="20">
        <v>101</v>
      </c>
      <c r="AZ106" s="20">
        <v>14</v>
      </c>
      <c r="BA106" s="20">
        <v>15</v>
      </c>
      <c r="BB106" s="20">
        <v>11</v>
      </c>
    </row>
    <row r="107" spans="1:55" x14ac:dyDescent="0.25">
      <c r="A107" s="36">
        <v>40402</v>
      </c>
      <c r="B107" s="6">
        <v>2147</v>
      </c>
      <c r="C107" s="68">
        <v>106</v>
      </c>
      <c r="D107" s="19"/>
      <c r="G107" s="19"/>
      <c r="H107" s="19"/>
      <c r="I107" s="19"/>
      <c r="J107" s="19"/>
      <c r="M107" s="19"/>
      <c r="N107" s="19"/>
      <c r="O107" s="19"/>
      <c r="P107" s="19"/>
      <c r="X107" s="20">
        <v>14</v>
      </c>
      <c r="AL107" s="20">
        <v>81</v>
      </c>
      <c r="AP107" s="20">
        <v>216</v>
      </c>
      <c r="AR107" s="20">
        <v>13</v>
      </c>
      <c r="AT107" s="19">
        <v>28</v>
      </c>
      <c r="AV107" s="20">
        <v>63</v>
      </c>
      <c r="AW107" s="20">
        <v>11</v>
      </c>
      <c r="AY107" s="20">
        <v>102</v>
      </c>
      <c r="AZ107" s="20">
        <v>14</v>
      </c>
      <c r="BA107" s="20">
        <v>15</v>
      </c>
      <c r="BB107" s="20">
        <v>11</v>
      </c>
    </row>
    <row r="108" spans="1:55" x14ac:dyDescent="0.25">
      <c r="A108" s="36">
        <v>40409</v>
      </c>
      <c r="B108" s="19">
        <v>2154</v>
      </c>
      <c r="C108" s="68">
        <v>107</v>
      </c>
      <c r="D108" s="19"/>
      <c r="G108" s="19"/>
      <c r="H108" s="19"/>
      <c r="I108" s="19"/>
      <c r="J108" s="19"/>
      <c r="M108" s="19"/>
      <c r="N108" s="19"/>
      <c r="O108" s="19"/>
      <c r="P108" s="19"/>
      <c r="X108" s="20">
        <v>14</v>
      </c>
      <c r="AL108" s="20">
        <v>80</v>
      </c>
      <c r="AP108" s="20">
        <v>216</v>
      </c>
      <c r="AR108" s="20">
        <v>13</v>
      </c>
      <c r="AT108" s="20">
        <v>28</v>
      </c>
      <c r="AV108" s="20">
        <v>64</v>
      </c>
      <c r="AW108" s="20">
        <v>11</v>
      </c>
      <c r="AY108" s="20">
        <v>101</v>
      </c>
      <c r="AZ108" s="20">
        <v>16</v>
      </c>
      <c r="BA108" s="20">
        <v>15</v>
      </c>
      <c r="BB108" s="20">
        <v>11</v>
      </c>
    </row>
    <row r="109" spans="1:55" x14ac:dyDescent="0.25">
      <c r="A109" s="36">
        <v>40417</v>
      </c>
      <c r="B109" s="6">
        <v>2162</v>
      </c>
      <c r="C109" s="68">
        <v>108</v>
      </c>
      <c r="D109" s="19"/>
      <c r="G109" s="19"/>
      <c r="H109" s="19"/>
      <c r="I109" s="19"/>
      <c r="J109" s="19"/>
      <c r="M109" s="19"/>
      <c r="N109" s="19"/>
      <c r="O109" s="19"/>
      <c r="P109" s="19"/>
      <c r="X109" s="20">
        <v>14</v>
      </c>
      <c r="AL109" s="20">
        <v>78</v>
      </c>
      <c r="AP109" s="20">
        <v>214</v>
      </c>
      <c r="AR109" s="20">
        <v>13</v>
      </c>
      <c r="AT109" s="20">
        <v>28</v>
      </c>
      <c r="AV109" s="20">
        <v>68</v>
      </c>
      <c r="AW109" s="20">
        <v>11</v>
      </c>
      <c r="AY109" s="20">
        <v>105</v>
      </c>
      <c r="AZ109" s="20">
        <v>16</v>
      </c>
      <c r="BA109" s="20">
        <v>15</v>
      </c>
    </row>
    <row r="110" spans="1:55" x14ac:dyDescent="0.25">
      <c r="A110" s="36">
        <v>40422</v>
      </c>
      <c r="B110" s="6">
        <v>2167</v>
      </c>
      <c r="C110" s="68">
        <v>109</v>
      </c>
      <c r="D110" s="19"/>
      <c r="G110" s="19"/>
      <c r="H110" s="19"/>
      <c r="I110" s="19"/>
      <c r="J110" s="19"/>
      <c r="M110" s="19"/>
      <c r="N110" s="19"/>
      <c r="O110" s="19"/>
      <c r="P110" s="19"/>
      <c r="X110" s="20">
        <v>16</v>
      </c>
      <c r="AL110" s="20">
        <v>76</v>
      </c>
      <c r="AP110" s="20">
        <v>213</v>
      </c>
      <c r="AR110" s="20">
        <v>14</v>
      </c>
      <c r="AT110" s="20">
        <v>28</v>
      </c>
      <c r="AV110" s="20">
        <v>75</v>
      </c>
      <c r="AW110" s="20">
        <v>11</v>
      </c>
      <c r="AY110" s="20">
        <v>104</v>
      </c>
      <c r="AZ110" s="20">
        <v>13</v>
      </c>
      <c r="BA110" s="20">
        <v>16</v>
      </c>
    </row>
    <row r="111" spans="1:55" s="43" customFormat="1" x14ac:dyDescent="0.25">
      <c r="A111" s="60">
        <v>40427</v>
      </c>
      <c r="B111" s="73">
        <v>2172</v>
      </c>
      <c r="C111" s="69">
        <v>110</v>
      </c>
      <c r="D111" s="42"/>
      <c r="G111" s="45"/>
      <c r="H111" s="42"/>
      <c r="I111" s="42"/>
      <c r="J111" s="42"/>
      <c r="M111" s="42"/>
      <c r="N111" s="42"/>
      <c r="O111" s="42"/>
      <c r="P111" s="42"/>
      <c r="X111" s="41">
        <v>15</v>
      </c>
      <c r="AL111" s="41">
        <v>74</v>
      </c>
      <c r="AP111" s="41">
        <v>213</v>
      </c>
      <c r="AR111" s="41">
        <v>16</v>
      </c>
      <c r="AT111" s="41">
        <v>28</v>
      </c>
      <c r="AV111" s="41">
        <v>77</v>
      </c>
      <c r="AW111" s="41">
        <v>11</v>
      </c>
      <c r="AY111" s="41">
        <v>105</v>
      </c>
      <c r="AZ111" s="41">
        <v>15</v>
      </c>
      <c r="BA111" s="41">
        <v>16</v>
      </c>
      <c r="BC111" s="42"/>
    </row>
    <row r="112" spans="1:55" x14ac:dyDescent="0.25">
      <c r="A112" s="36">
        <v>40434</v>
      </c>
      <c r="B112" s="6">
        <v>2179</v>
      </c>
      <c r="C112" s="68">
        <v>111</v>
      </c>
      <c r="D112" s="19"/>
      <c r="E112" s="19"/>
      <c r="F112" s="19"/>
      <c r="G112" s="18"/>
      <c r="H112" s="18"/>
      <c r="I112" s="18"/>
      <c r="J112" s="19"/>
      <c r="K112" s="19"/>
      <c r="L112" s="19"/>
      <c r="M112" s="18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>
        <v>15</v>
      </c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>
        <v>73</v>
      </c>
      <c r="AM112" s="19"/>
      <c r="AN112" s="19"/>
      <c r="AO112" s="19"/>
      <c r="AP112" s="19">
        <v>210</v>
      </c>
      <c r="AQ112" s="19"/>
      <c r="AR112" s="19">
        <v>16</v>
      </c>
      <c r="AS112" s="19"/>
      <c r="AT112" s="19">
        <v>27</v>
      </c>
      <c r="AU112" s="19"/>
      <c r="AV112" s="19">
        <v>78</v>
      </c>
      <c r="AW112" s="19">
        <v>11</v>
      </c>
      <c r="AX112" s="19"/>
      <c r="AY112" s="19">
        <v>107</v>
      </c>
      <c r="AZ112" s="19">
        <v>15</v>
      </c>
      <c r="BA112" s="19">
        <v>16</v>
      </c>
      <c r="BB112" s="19"/>
      <c r="BC112" s="19"/>
    </row>
    <row r="113" spans="1:55" x14ac:dyDescent="0.25">
      <c r="A113" s="36">
        <v>40441</v>
      </c>
      <c r="B113" s="6">
        <v>2186</v>
      </c>
      <c r="C113" s="68">
        <v>112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8"/>
      <c r="N113" s="18"/>
      <c r="O113" s="18"/>
      <c r="P113" s="19"/>
      <c r="Q113" s="19"/>
      <c r="R113" s="19"/>
      <c r="S113" s="19"/>
      <c r="T113" s="19"/>
      <c r="U113" s="19"/>
      <c r="V113" s="19"/>
      <c r="W113" s="19"/>
      <c r="X113" s="20">
        <v>14</v>
      </c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20">
        <v>69</v>
      </c>
      <c r="AM113" s="19"/>
      <c r="AN113" s="19"/>
      <c r="AO113" s="19"/>
      <c r="AP113" s="20">
        <v>213</v>
      </c>
      <c r="AQ113" s="19"/>
      <c r="AR113" s="20">
        <v>16</v>
      </c>
      <c r="AS113" s="19"/>
      <c r="AT113" s="20">
        <v>26</v>
      </c>
      <c r="AU113" s="19"/>
      <c r="AV113" s="20">
        <v>82</v>
      </c>
      <c r="AW113" s="19">
        <v>10</v>
      </c>
      <c r="AX113" s="19"/>
      <c r="AY113" s="20">
        <v>105</v>
      </c>
      <c r="AZ113" s="20">
        <v>15</v>
      </c>
      <c r="BA113" s="20">
        <v>16</v>
      </c>
      <c r="BB113" s="19"/>
      <c r="BC113" s="19"/>
    </row>
    <row r="114" spans="1:55" x14ac:dyDescent="0.25">
      <c r="A114" s="36">
        <v>40448</v>
      </c>
      <c r="B114" s="6">
        <f t="shared" ref="B114:B157" si="0">(A114-A113)+B113</f>
        <v>2193</v>
      </c>
      <c r="C114" s="68">
        <v>113</v>
      </c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>
        <v>14</v>
      </c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>
        <v>69</v>
      </c>
      <c r="AM114" s="19"/>
      <c r="AN114" s="19"/>
      <c r="AO114" s="19"/>
      <c r="AP114" s="19">
        <v>213</v>
      </c>
      <c r="AQ114" s="19"/>
      <c r="AR114" s="19">
        <v>15</v>
      </c>
      <c r="AS114" s="19"/>
      <c r="AT114" s="19">
        <v>26</v>
      </c>
      <c r="AU114" s="19"/>
      <c r="AV114" s="19">
        <v>81</v>
      </c>
      <c r="AW114" s="19">
        <v>10</v>
      </c>
      <c r="AX114" s="19"/>
      <c r="AY114" s="19">
        <v>108</v>
      </c>
      <c r="AZ114" s="19">
        <v>15</v>
      </c>
      <c r="BA114" s="19">
        <v>16</v>
      </c>
      <c r="BB114" s="19"/>
      <c r="BC114" s="19"/>
    </row>
    <row r="115" spans="1:55" x14ac:dyDescent="0.25">
      <c r="A115" s="36">
        <v>40455</v>
      </c>
      <c r="B115" s="6">
        <f t="shared" si="0"/>
        <v>2200</v>
      </c>
      <c r="C115" s="68">
        <v>114</v>
      </c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>
        <v>14</v>
      </c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>
        <v>68</v>
      </c>
      <c r="AM115" s="19"/>
      <c r="AN115" s="19"/>
      <c r="AO115" s="19"/>
      <c r="AP115" s="19">
        <v>216</v>
      </c>
      <c r="AQ115" s="19"/>
      <c r="AR115" s="19">
        <v>15</v>
      </c>
      <c r="AS115" s="19"/>
      <c r="AT115" s="19">
        <v>24</v>
      </c>
      <c r="AU115" s="19"/>
      <c r="AV115" s="19">
        <v>81</v>
      </c>
      <c r="AW115" s="19">
        <v>10</v>
      </c>
      <c r="AX115" s="19"/>
      <c r="AY115" s="19">
        <v>107</v>
      </c>
      <c r="AZ115" s="19">
        <v>15</v>
      </c>
      <c r="BA115" s="19">
        <v>16</v>
      </c>
      <c r="BB115" s="19"/>
      <c r="BC115" s="19"/>
    </row>
    <row r="116" spans="1:55" x14ac:dyDescent="0.25">
      <c r="A116" s="36">
        <v>40462</v>
      </c>
      <c r="B116" s="6">
        <f t="shared" si="0"/>
        <v>2207</v>
      </c>
      <c r="C116" s="68">
        <v>115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>
        <v>14</v>
      </c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>
        <v>68</v>
      </c>
      <c r="AM116" s="19"/>
      <c r="AN116" s="19"/>
      <c r="AO116" s="19"/>
      <c r="AP116" s="19">
        <v>218</v>
      </c>
      <c r="AQ116" s="19"/>
      <c r="AR116" s="19">
        <v>16</v>
      </c>
      <c r="AS116" s="19"/>
      <c r="AT116" s="19">
        <v>24</v>
      </c>
      <c r="AU116" s="19"/>
      <c r="AV116" s="19">
        <v>80</v>
      </c>
      <c r="AW116" s="19">
        <v>10</v>
      </c>
      <c r="AX116" s="19"/>
      <c r="AY116" s="19">
        <v>107</v>
      </c>
      <c r="AZ116" s="19">
        <v>15</v>
      </c>
      <c r="BA116" s="19">
        <v>15</v>
      </c>
      <c r="BB116" s="19"/>
      <c r="BC116" s="19"/>
    </row>
    <row r="117" spans="1:55" x14ac:dyDescent="0.25">
      <c r="A117" s="36">
        <v>40469</v>
      </c>
      <c r="B117" s="6">
        <f t="shared" si="0"/>
        <v>2214</v>
      </c>
      <c r="C117" s="68">
        <v>116</v>
      </c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>
        <v>14</v>
      </c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>
        <v>68</v>
      </c>
      <c r="AM117" s="19"/>
      <c r="AN117" s="19"/>
      <c r="AO117" s="19"/>
      <c r="AP117" s="19">
        <v>218</v>
      </c>
      <c r="AQ117" s="19"/>
      <c r="AR117" s="19">
        <v>16</v>
      </c>
      <c r="AS117" s="19"/>
      <c r="AT117" s="19">
        <v>24</v>
      </c>
      <c r="AU117" s="19"/>
      <c r="AV117" s="19">
        <v>78</v>
      </c>
      <c r="AW117" s="19">
        <v>10</v>
      </c>
      <c r="AX117" s="19"/>
      <c r="AY117" s="19">
        <v>107</v>
      </c>
      <c r="AZ117" s="19">
        <v>17</v>
      </c>
      <c r="BA117" s="19">
        <v>16</v>
      </c>
      <c r="BB117" s="19"/>
      <c r="BC117" s="19"/>
    </row>
    <row r="118" spans="1:55" x14ac:dyDescent="0.25">
      <c r="A118" s="36">
        <v>40476</v>
      </c>
      <c r="B118" s="6">
        <f t="shared" si="0"/>
        <v>2221</v>
      </c>
      <c r="C118" s="68">
        <v>117</v>
      </c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>
        <v>14</v>
      </c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>
        <v>67</v>
      </c>
      <c r="AM118" s="19"/>
      <c r="AN118" s="19"/>
      <c r="AO118" s="19"/>
      <c r="AP118" s="19">
        <v>218</v>
      </c>
      <c r="AQ118" s="19"/>
      <c r="AR118" s="19">
        <v>15</v>
      </c>
      <c r="AS118" s="19"/>
      <c r="AT118" s="19">
        <v>23</v>
      </c>
      <c r="AU118" s="19"/>
      <c r="AV118" s="19">
        <v>78</v>
      </c>
      <c r="AW118" s="19">
        <v>10</v>
      </c>
      <c r="AX118" s="19"/>
      <c r="AY118" s="19">
        <v>110</v>
      </c>
      <c r="AZ118" s="19">
        <v>17</v>
      </c>
      <c r="BA118" s="19">
        <v>16</v>
      </c>
      <c r="BB118" s="19"/>
      <c r="BC118" s="19"/>
    </row>
    <row r="119" spans="1:55" x14ac:dyDescent="0.25">
      <c r="A119" s="36">
        <v>40483</v>
      </c>
      <c r="B119" s="6">
        <f t="shared" si="0"/>
        <v>2228</v>
      </c>
      <c r="C119" s="68">
        <v>118</v>
      </c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>
        <v>14</v>
      </c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>
        <v>66</v>
      </c>
      <c r="AM119" s="19"/>
      <c r="AN119" s="19"/>
      <c r="AO119" s="19"/>
      <c r="AP119" s="19">
        <v>219</v>
      </c>
      <c r="AQ119" s="19"/>
      <c r="AR119" s="19">
        <v>15</v>
      </c>
      <c r="AS119" s="19"/>
      <c r="AT119" s="19">
        <v>22</v>
      </c>
      <c r="AU119" s="19"/>
      <c r="AV119" s="19">
        <v>78</v>
      </c>
      <c r="AW119" s="19">
        <v>10</v>
      </c>
      <c r="AX119" s="19"/>
      <c r="AY119" s="19">
        <v>109</v>
      </c>
      <c r="AZ119" s="19">
        <v>18</v>
      </c>
      <c r="BA119" s="19">
        <v>16</v>
      </c>
      <c r="BB119" s="19"/>
      <c r="BC119" s="19"/>
    </row>
    <row r="120" spans="1:55" x14ac:dyDescent="0.25">
      <c r="A120" s="36">
        <v>40490</v>
      </c>
      <c r="B120" s="6">
        <f t="shared" si="0"/>
        <v>2235</v>
      </c>
      <c r="C120" s="68">
        <v>119</v>
      </c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>
        <v>13</v>
      </c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>
        <v>65</v>
      </c>
      <c r="AM120" s="19"/>
      <c r="AN120" s="19"/>
      <c r="AO120" s="19"/>
      <c r="AP120" s="19">
        <v>220</v>
      </c>
      <c r="AQ120" s="19"/>
      <c r="AR120" s="19">
        <v>15</v>
      </c>
      <c r="AS120" s="19"/>
      <c r="AT120" s="19">
        <v>21</v>
      </c>
      <c r="AU120" s="19"/>
      <c r="AV120" s="19">
        <v>77</v>
      </c>
      <c r="AW120" s="19">
        <v>10</v>
      </c>
      <c r="AX120" s="19"/>
      <c r="AY120" s="19">
        <v>109</v>
      </c>
      <c r="AZ120" s="19">
        <v>20</v>
      </c>
      <c r="BA120" s="19">
        <v>17</v>
      </c>
      <c r="BB120" s="19"/>
      <c r="BC120" s="19"/>
    </row>
    <row r="121" spans="1:55" s="43" customFormat="1" x14ac:dyDescent="0.25">
      <c r="A121" s="60">
        <v>40497</v>
      </c>
      <c r="B121" s="73">
        <f t="shared" si="0"/>
        <v>2242</v>
      </c>
      <c r="C121" s="69">
        <v>120</v>
      </c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>
        <v>15</v>
      </c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>
        <v>64</v>
      </c>
      <c r="AM121" s="42"/>
      <c r="AN121" s="42"/>
      <c r="AO121" s="42"/>
      <c r="AP121" s="42">
        <v>222</v>
      </c>
      <c r="AQ121" s="42"/>
      <c r="AR121" s="42">
        <v>15</v>
      </c>
      <c r="AS121" s="42"/>
      <c r="AT121" s="42">
        <v>21</v>
      </c>
      <c r="AU121" s="42"/>
      <c r="AV121" s="42">
        <v>77</v>
      </c>
      <c r="AW121" s="42">
        <v>10</v>
      </c>
      <c r="AX121" s="42"/>
      <c r="AY121" s="42">
        <v>109</v>
      </c>
      <c r="AZ121" s="42">
        <v>20</v>
      </c>
      <c r="BA121" s="42">
        <v>17</v>
      </c>
      <c r="BB121" s="42"/>
      <c r="BC121" s="42"/>
    </row>
    <row r="122" spans="1:55" x14ac:dyDescent="0.25">
      <c r="A122" s="36">
        <v>40504</v>
      </c>
      <c r="B122" s="129">
        <f t="shared" si="0"/>
        <v>2249</v>
      </c>
      <c r="C122" s="68">
        <v>121</v>
      </c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>
        <v>15</v>
      </c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>
        <v>64</v>
      </c>
      <c r="AM122" s="19"/>
      <c r="AN122" s="19"/>
      <c r="AO122" s="19"/>
      <c r="AP122" s="19">
        <v>214</v>
      </c>
      <c r="AQ122" s="19"/>
      <c r="AR122" s="19">
        <v>17</v>
      </c>
      <c r="AS122" s="19"/>
      <c r="AT122" s="19">
        <v>20</v>
      </c>
      <c r="AU122" s="19"/>
      <c r="AV122" s="19">
        <v>77</v>
      </c>
      <c r="AW122" s="19">
        <v>10</v>
      </c>
      <c r="AX122" s="19"/>
      <c r="AY122" s="19">
        <v>111</v>
      </c>
      <c r="AZ122" s="19">
        <v>20</v>
      </c>
      <c r="BA122" s="19">
        <v>17</v>
      </c>
      <c r="BB122" s="19"/>
      <c r="BC122" s="19"/>
    </row>
    <row r="123" spans="1:55" x14ac:dyDescent="0.25">
      <c r="A123" s="36">
        <v>40511</v>
      </c>
      <c r="B123" s="6">
        <f t="shared" si="0"/>
        <v>2256</v>
      </c>
      <c r="C123" s="68">
        <v>122</v>
      </c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>
        <v>15</v>
      </c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>
        <v>63</v>
      </c>
      <c r="AM123" s="19"/>
      <c r="AN123" s="19"/>
      <c r="AO123" s="19"/>
      <c r="AP123" s="19">
        <v>214</v>
      </c>
      <c r="AQ123" s="19"/>
      <c r="AR123" s="19">
        <v>18</v>
      </c>
      <c r="AS123" s="19"/>
      <c r="AT123" s="19">
        <v>18</v>
      </c>
      <c r="AU123" s="19"/>
      <c r="AV123" s="19">
        <v>76</v>
      </c>
      <c r="AW123" s="19">
        <v>10</v>
      </c>
      <c r="AX123" s="19"/>
      <c r="AY123" s="19">
        <v>120</v>
      </c>
      <c r="AZ123" s="19">
        <v>20</v>
      </c>
      <c r="BA123" s="19">
        <v>17</v>
      </c>
      <c r="BB123" s="19"/>
      <c r="BC123" s="19"/>
    </row>
    <row r="124" spans="1:55" x14ac:dyDescent="0.25">
      <c r="A124" s="36">
        <v>40518</v>
      </c>
      <c r="B124" s="6">
        <f t="shared" si="0"/>
        <v>2263</v>
      </c>
      <c r="C124" s="68">
        <v>123</v>
      </c>
      <c r="D124" s="19"/>
      <c r="E124" s="19"/>
      <c r="F124" s="19"/>
      <c r="G124" s="19"/>
      <c r="H124" s="19"/>
      <c r="I124" s="19"/>
      <c r="J124" s="113"/>
      <c r="K124" s="19"/>
      <c r="L124" s="19"/>
      <c r="M124" s="18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>
        <v>15</v>
      </c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>
        <v>63</v>
      </c>
      <c r="AM124" s="19"/>
      <c r="AN124" s="19"/>
      <c r="AO124" s="19"/>
      <c r="AP124" s="19">
        <v>213</v>
      </c>
      <c r="AQ124" s="19"/>
      <c r="AR124" s="19">
        <v>17</v>
      </c>
      <c r="AS124" s="19"/>
      <c r="AT124" s="19">
        <v>18</v>
      </c>
      <c r="AU124" s="19"/>
      <c r="AV124" s="19">
        <v>76</v>
      </c>
      <c r="AW124" s="19">
        <v>10</v>
      </c>
      <c r="AX124" s="19"/>
      <c r="AY124" s="19">
        <v>121</v>
      </c>
      <c r="AZ124" s="19">
        <v>20</v>
      </c>
      <c r="BA124" s="19">
        <v>17</v>
      </c>
      <c r="BB124" s="19"/>
      <c r="BC124" s="19"/>
    </row>
    <row r="125" spans="1:55" x14ac:dyDescent="0.25">
      <c r="A125" s="36">
        <v>40526</v>
      </c>
      <c r="B125" s="6">
        <f t="shared" si="0"/>
        <v>2271</v>
      </c>
      <c r="C125" s="68">
        <v>124</v>
      </c>
      <c r="D125" s="19"/>
      <c r="E125" s="19"/>
      <c r="F125" s="19"/>
      <c r="G125" s="19"/>
      <c r="H125" s="19"/>
      <c r="I125" s="19"/>
      <c r="J125" s="19"/>
      <c r="K125" s="19"/>
      <c r="L125" s="19"/>
      <c r="M125" s="18"/>
      <c r="N125" s="18"/>
      <c r="O125" s="18"/>
      <c r="P125" s="19"/>
      <c r="Q125" s="19"/>
      <c r="R125" s="19"/>
      <c r="S125" s="19"/>
      <c r="T125" s="19"/>
      <c r="U125" s="19"/>
      <c r="V125" s="19"/>
      <c r="W125" s="19"/>
      <c r="X125" s="19">
        <v>15</v>
      </c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>
        <v>63</v>
      </c>
      <c r="AM125" s="19"/>
      <c r="AN125" s="19"/>
      <c r="AO125" s="19"/>
      <c r="AP125" s="19">
        <v>204</v>
      </c>
      <c r="AQ125" s="19"/>
      <c r="AR125" s="19">
        <v>17</v>
      </c>
      <c r="AS125" s="19"/>
      <c r="AT125" s="19">
        <v>20</v>
      </c>
      <c r="AU125" s="19"/>
      <c r="AV125" s="19">
        <v>76</v>
      </c>
      <c r="AW125" s="19">
        <v>10</v>
      </c>
      <c r="AX125" s="19"/>
      <c r="AY125" s="19">
        <v>129</v>
      </c>
      <c r="AZ125" s="19">
        <v>20</v>
      </c>
      <c r="BA125" s="19">
        <v>17</v>
      </c>
      <c r="BB125" s="19"/>
      <c r="BC125" s="19"/>
    </row>
    <row r="126" spans="1:55" x14ac:dyDescent="0.25">
      <c r="A126" s="36">
        <v>40532</v>
      </c>
      <c r="B126" s="6">
        <f t="shared" si="0"/>
        <v>2277</v>
      </c>
      <c r="C126" s="68">
        <v>125</v>
      </c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>
        <v>15</v>
      </c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>
        <v>63</v>
      </c>
      <c r="AM126" s="19"/>
      <c r="AN126" s="19"/>
      <c r="AO126" s="19"/>
      <c r="AP126" s="19">
        <v>196</v>
      </c>
      <c r="AQ126" s="19"/>
      <c r="AR126" s="19">
        <v>17</v>
      </c>
      <c r="AS126" s="19"/>
      <c r="AT126" s="19">
        <v>20</v>
      </c>
      <c r="AU126" s="19"/>
      <c r="AV126" s="19">
        <v>73</v>
      </c>
      <c r="AW126" s="19">
        <v>10</v>
      </c>
      <c r="AX126" s="19"/>
      <c r="AY126" s="19">
        <v>139</v>
      </c>
      <c r="AZ126" s="19">
        <v>19</v>
      </c>
      <c r="BA126" s="19">
        <v>17</v>
      </c>
      <c r="BB126" s="19"/>
      <c r="BC126" s="19"/>
    </row>
    <row r="127" spans="1:55" x14ac:dyDescent="0.25">
      <c r="A127" s="36">
        <v>40539</v>
      </c>
      <c r="B127" s="6">
        <f t="shared" si="0"/>
        <v>2284</v>
      </c>
      <c r="C127" s="68">
        <v>126</v>
      </c>
      <c r="D127" s="19"/>
      <c r="E127" s="19"/>
      <c r="F127" s="19"/>
      <c r="G127" s="18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>
        <v>15</v>
      </c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>
        <v>61</v>
      </c>
      <c r="AM127" s="19"/>
      <c r="AN127" s="19"/>
      <c r="AO127" s="19"/>
      <c r="AP127" s="19">
        <v>193</v>
      </c>
      <c r="AQ127" s="19"/>
      <c r="AR127" s="19">
        <v>17</v>
      </c>
      <c r="AS127" s="19"/>
      <c r="AT127" s="19">
        <v>20</v>
      </c>
      <c r="AU127" s="19"/>
      <c r="AV127" s="19">
        <v>73</v>
      </c>
      <c r="AW127" s="19">
        <v>10</v>
      </c>
      <c r="AX127" s="19"/>
      <c r="AY127" s="19">
        <v>145</v>
      </c>
      <c r="AZ127" s="19">
        <v>19</v>
      </c>
      <c r="BA127" s="19">
        <v>17</v>
      </c>
      <c r="BB127" s="19"/>
      <c r="BC127" s="19"/>
    </row>
    <row r="128" spans="1:55" x14ac:dyDescent="0.25">
      <c r="A128" s="36">
        <v>40546</v>
      </c>
      <c r="B128" s="6">
        <f t="shared" si="0"/>
        <v>2291</v>
      </c>
      <c r="C128" s="68">
        <v>127</v>
      </c>
      <c r="D128" s="19"/>
      <c r="E128" s="19"/>
      <c r="F128" s="19"/>
      <c r="G128" s="18"/>
      <c r="H128" s="18"/>
      <c r="I128" s="18"/>
      <c r="J128" s="113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>
        <v>15</v>
      </c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>
        <v>60</v>
      </c>
      <c r="AM128" s="19"/>
      <c r="AN128" s="19"/>
      <c r="AO128" s="19"/>
      <c r="AP128" s="19">
        <v>181</v>
      </c>
      <c r="AQ128" s="19"/>
      <c r="AR128" s="19">
        <v>17</v>
      </c>
      <c r="AS128" s="19"/>
      <c r="AT128" s="19">
        <v>20</v>
      </c>
      <c r="AU128" s="19"/>
      <c r="AV128" s="19">
        <v>73</v>
      </c>
      <c r="AW128" s="19">
        <v>10</v>
      </c>
      <c r="AX128" s="19"/>
      <c r="AY128" s="19">
        <v>160</v>
      </c>
      <c r="AZ128" s="19">
        <v>19</v>
      </c>
      <c r="BA128" s="19">
        <v>17</v>
      </c>
      <c r="BB128" s="19"/>
      <c r="BC128" s="19"/>
    </row>
    <row r="129" spans="1:55" x14ac:dyDescent="0.25">
      <c r="A129" s="36">
        <v>40553</v>
      </c>
      <c r="B129" s="6">
        <f t="shared" si="0"/>
        <v>2298</v>
      </c>
      <c r="C129" s="68">
        <v>128</v>
      </c>
      <c r="D129" s="19"/>
      <c r="E129" s="19"/>
      <c r="F129" s="19"/>
      <c r="G129" s="19"/>
      <c r="H129" s="19"/>
      <c r="I129" s="19"/>
      <c r="J129" s="113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>
        <v>15</v>
      </c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  <c r="AI129" s="19"/>
      <c r="AJ129" s="19"/>
      <c r="AK129" s="19"/>
      <c r="AL129" s="19">
        <v>60</v>
      </c>
      <c r="AM129" s="19"/>
      <c r="AN129" s="19"/>
      <c r="AO129" s="19"/>
      <c r="AP129" s="19">
        <v>170</v>
      </c>
      <c r="AQ129" s="19"/>
      <c r="AR129" s="19">
        <v>17</v>
      </c>
      <c r="AS129" s="19"/>
      <c r="AT129" s="19">
        <v>19</v>
      </c>
      <c r="AU129" s="19"/>
      <c r="AV129" s="19">
        <v>73</v>
      </c>
      <c r="AW129" s="19">
        <v>10</v>
      </c>
      <c r="AX129" s="19"/>
      <c r="AY129" s="19">
        <v>173</v>
      </c>
      <c r="AZ129" s="19">
        <v>19</v>
      </c>
      <c r="BA129" s="19">
        <v>16</v>
      </c>
      <c r="BB129" s="19"/>
      <c r="BC129" s="19"/>
    </row>
    <row r="130" spans="1:55" x14ac:dyDescent="0.25">
      <c r="A130" s="36">
        <v>40560</v>
      </c>
      <c r="B130" s="6">
        <f t="shared" si="0"/>
        <v>2305</v>
      </c>
      <c r="C130" s="68">
        <v>129</v>
      </c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>
        <v>15</v>
      </c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  <c r="AI130" s="19"/>
      <c r="AJ130" s="19"/>
      <c r="AK130" s="19"/>
      <c r="AL130" s="19">
        <v>60</v>
      </c>
      <c r="AM130" s="19"/>
      <c r="AN130" s="19"/>
      <c r="AO130" s="19"/>
      <c r="AP130" s="19">
        <v>167</v>
      </c>
      <c r="AQ130" s="19"/>
      <c r="AR130" s="19">
        <v>17</v>
      </c>
      <c r="AS130" s="19"/>
      <c r="AT130" s="19">
        <v>18</v>
      </c>
      <c r="AU130" s="19"/>
      <c r="AV130" s="19">
        <v>73</v>
      </c>
      <c r="AW130" s="19">
        <v>10</v>
      </c>
      <c r="AX130" s="19"/>
      <c r="AY130" s="19">
        <v>174</v>
      </c>
      <c r="AZ130" s="19">
        <v>19</v>
      </c>
      <c r="BA130" s="19">
        <v>16</v>
      </c>
      <c r="BB130" s="19"/>
      <c r="BC130" s="19"/>
    </row>
    <row r="131" spans="1:55" s="43" customFormat="1" x14ac:dyDescent="0.25">
      <c r="A131" s="60">
        <v>40567</v>
      </c>
      <c r="B131" s="73">
        <f t="shared" si="0"/>
        <v>2312</v>
      </c>
      <c r="C131" s="69">
        <v>130</v>
      </c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>
        <v>15</v>
      </c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>
        <v>60</v>
      </c>
      <c r="AM131" s="42"/>
      <c r="AN131" s="42"/>
      <c r="AO131" s="42"/>
      <c r="AP131" s="42">
        <v>166</v>
      </c>
      <c r="AQ131" s="42"/>
      <c r="AR131" s="42">
        <v>17</v>
      </c>
      <c r="AS131" s="42"/>
      <c r="AT131" s="42">
        <v>18</v>
      </c>
      <c r="AU131" s="42"/>
      <c r="AV131" s="42">
        <v>73</v>
      </c>
      <c r="AW131" s="42">
        <v>10</v>
      </c>
      <c r="AX131" s="42"/>
      <c r="AY131" s="42">
        <v>173</v>
      </c>
      <c r="AZ131" s="42">
        <v>19</v>
      </c>
      <c r="BA131" s="42">
        <v>16</v>
      </c>
      <c r="BB131" s="42"/>
      <c r="BC131" s="42"/>
    </row>
    <row r="132" spans="1:55" x14ac:dyDescent="0.25">
      <c r="A132" s="36">
        <v>40574</v>
      </c>
      <c r="B132" s="6">
        <f t="shared" si="0"/>
        <v>2319</v>
      </c>
      <c r="C132" s="68">
        <v>131</v>
      </c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>
        <v>15</v>
      </c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  <c r="AI132" s="19"/>
      <c r="AJ132" s="19"/>
      <c r="AK132" s="19"/>
      <c r="AL132" s="19">
        <v>60</v>
      </c>
      <c r="AM132" s="19"/>
      <c r="AN132" s="19"/>
      <c r="AO132" s="19"/>
      <c r="AP132" s="19">
        <v>164</v>
      </c>
      <c r="AQ132" s="19"/>
      <c r="AR132" s="19">
        <v>17</v>
      </c>
      <c r="AS132" s="19"/>
      <c r="AT132" s="19">
        <v>18</v>
      </c>
      <c r="AU132" s="19"/>
      <c r="AV132" s="19">
        <v>73</v>
      </c>
      <c r="AW132" s="19">
        <v>10</v>
      </c>
      <c r="AX132" s="19"/>
      <c r="AY132" s="19">
        <v>174</v>
      </c>
      <c r="AZ132" s="19">
        <v>19</v>
      </c>
      <c r="BA132" s="19">
        <v>15</v>
      </c>
      <c r="BB132" s="19"/>
      <c r="BC132" s="19"/>
    </row>
    <row r="133" spans="1:55" x14ac:dyDescent="0.25">
      <c r="A133" s="36">
        <v>40581</v>
      </c>
      <c r="B133" s="6">
        <f t="shared" si="0"/>
        <v>2326</v>
      </c>
      <c r="C133" s="68">
        <v>132</v>
      </c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>
        <v>15</v>
      </c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  <c r="AI133" s="19"/>
      <c r="AJ133" s="19"/>
      <c r="AK133" s="19"/>
      <c r="AL133" s="19">
        <v>60</v>
      </c>
      <c r="AM133" s="19"/>
      <c r="AN133" s="19"/>
      <c r="AO133" s="19"/>
      <c r="AP133" s="19">
        <v>163</v>
      </c>
      <c r="AQ133" s="19"/>
      <c r="AR133" s="19">
        <v>17</v>
      </c>
      <c r="AS133" s="19"/>
      <c r="AT133" s="19">
        <v>18</v>
      </c>
      <c r="AU133" s="19"/>
      <c r="AV133" s="19">
        <v>73</v>
      </c>
      <c r="AW133" s="19">
        <v>10</v>
      </c>
      <c r="AX133" s="19"/>
      <c r="AY133" s="19">
        <v>174</v>
      </c>
      <c r="AZ133" s="19">
        <v>19</v>
      </c>
      <c r="BA133" s="19">
        <v>15</v>
      </c>
      <c r="BB133" s="19"/>
      <c r="BC133" s="19"/>
    </row>
    <row r="134" spans="1:55" x14ac:dyDescent="0.25">
      <c r="A134" s="36">
        <v>40588</v>
      </c>
      <c r="B134" s="6">
        <f t="shared" si="0"/>
        <v>2333</v>
      </c>
      <c r="C134" s="68">
        <v>133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>
        <v>15</v>
      </c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  <c r="AI134" s="19"/>
      <c r="AJ134" s="19"/>
      <c r="AK134" s="19"/>
      <c r="AL134" s="19">
        <v>60</v>
      </c>
      <c r="AM134" s="19"/>
      <c r="AN134" s="19"/>
      <c r="AO134" s="19"/>
      <c r="AP134" s="19">
        <v>161</v>
      </c>
      <c r="AQ134" s="19"/>
      <c r="AR134" s="19">
        <v>17</v>
      </c>
      <c r="AS134" s="19"/>
      <c r="AT134" s="19">
        <v>18</v>
      </c>
      <c r="AU134" s="19"/>
      <c r="AV134" s="19">
        <v>73</v>
      </c>
      <c r="AW134" s="19"/>
      <c r="AX134" s="19"/>
      <c r="AY134" s="19">
        <v>174</v>
      </c>
      <c r="AZ134" s="19">
        <v>18</v>
      </c>
      <c r="BA134" s="19">
        <v>15</v>
      </c>
      <c r="BB134" s="19"/>
      <c r="BC134" s="19">
        <v>11</v>
      </c>
    </row>
    <row r="135" spans="1:55" x14ac:dyDescent="0.25">
      <c r="A135" s="36">
        <v>40595</v>
      </c>
      <c r="B135" s="6">
        <f t="shared" si="0"/>
        <v>2340</v>
      </c>
      <c r="C135" s="68">
        <v>134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>
        <v>15</v>
      </c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>
        <v>60</v>
      </c>
      <c r="AM135" s="19"/>
      <c r="AN135" s="19"/>
      <c r="AO135" s="19"/>
      <c r="AP135" s="19">
        <v>161</v>
      </c>
      <c r="AQ135" s="19"/>
      <c r="AR135" s="19">
        <v>16</v>
      </c>
      <c r="AS135" s="19"/>
      <c r="AT135" s="19">
        <v>18</v>
      </c>
      <c r="AU135" s="19"/>
      <c r="AV135" s="19">
        <v>73</v>
      </c>
      <c r="AW135" s="19"/>
      <c r="AX135" s="19"/>
      <c r="AY135" s="19">
        <v>174</v>
      </c>
      <c r="AZ135" s="19">
        <v>18</v>
      </c>
      <c r="BA135" s="19">
        <v>15</v>
      </c>
      <c r="BB135" s="19"/>
      <c r="BC135" s="19">
        <v>12</v>
      </c>
    </row>
    <row r="136" spans="1:55" x14ac:dyDescent="0.25">
      <c r="A136" s="36">
        <v>40616</v>
      </c>
      <c r="B136" s="6">
        <f t="shared" si="0"/>
        <v>2361</v>
      </c>
      <c r="C136" s="68">
        <v>135</v>
      </c>
      <c r="D136" s="113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>
        <v>15</v>
      </c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  <c r="AI136" s="19"/>
      <c r="AJ136" s="19"/>
      <c r="AK136" s="19"/>
      <c r="AL136" s="19">
        <v>60</v>
      </c>
      <c r="AM136" s="19"/>
      <c r="AN136" s="19"/>
      <c r="AO136" s="19"/>
      <c r="AP136" s="19">
        <v>161</v>
      </c>
      <c r="AQ136" s="19"/>
      <c r="AR136" s="19">
        <v>17</v>
      </c>
      <c r="AS136" s="19"/>
      <c r="AT136" s="19">
        <v>18</v>
      </c>
      <c r="AU136" s="19"/>
      <c r="AV136" s="19">
        <v>73</v>
      </c>
      <c r="AW136" s="19"/>
      <c r="AX136" s="19"/>
      <c r="AY136" s="19">
        <v>172</v>
      </c>
      <c r="AZ136" s="19">
        <v>17</v>
      </c>
      <c r="BA136" s="19">
        <v>15</v>
      </c>
      <c r="BB136" s="19"/>
      <c r="BC136" s="19">
        <v>12</v>
      </c>
    </row>
    <row r="137" spans="1:55" x14ac:dyDescent="0.25">
      <c r="A137" s="36">
        <v>40623</v>
      </c>
      <c r="B137" s="6">
        <f t="shared" si="0"/>
        <v>2368</v>
      </c>
      <c r="C137" s="68">
        <v>136</v>
      </c>
      <c r="D137" s="113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>
        <v>15</v>
      </c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  <c r="AI137" s="19"/>
      <c r="AJ137" s="19"/>
      <c r="AK137" s="19"/>
      <c r="AL137" s="19">
        <v>60</v>
      </c>
      <c r="AM137" s="19"/>
      <c r="AN137" s="19"/>
      <c r="AO137" s="19"/>
      <c r="AP137" s="19">
        <v>165</v>
      </c>
      <c r="AQ137" s="19"/>
      <c r="AR137" s="19">
        <v>17</v>
      </c>
      <c r="AS137" s="19"/>
      <c r="AT137" s="19">
        <v>18</v>
      </c>
      <c r="AU137" s="19"/>
      <c r="AV137" s="19">
        <v>71</v>
      </c>
      <c r="AW137" s="19"/>
      <c r="AX137" s="19"/>
      <c r="AY137" s="19">
        <v>171</v>
      </c>
      <c r="AZ137" s="19">
        <v>14</v>
      </c>
      <c r="BA137" s="19">
        <v>15</v>
      </c>
      <c r="BB137" s="19"/>
      <c r="BC137" s="19">
        <v>12</v>
      </c>
    </row>
    <row r="138" spans="1:55" x14ac:dyDescent="0.25">
      <c r="A138" s="36">
        <v>40637</v>
      </c>
      <c r="B138" s="6">
        <f t="shared" si="0"/>
        <v>2382</v>
      </c>
      <c r="C138" s="68">
        <v>137</v>
      </c>
      <c r="D138" s="113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>
        <v>15</v>
      </c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>
        <v>58</v>
      </c>
      <c r="AM138" s="19"/>
      <c r="AN138" s="19"/>
      <c r="AO138" s="19"/>
      <c r="AP138" s="19">
        <v>169</v>
      </c>
      <c r="AQ138" s="19"/>
      <c r="AR138" s="19">
        <v>18</v>
      </c>
      <c r="AS138" s="19"/>
      <c r="AT138" s="19">
        <v>18</v>
      </c>
      <c r="AU138" s="19"/>
      <c r="AV138" s="19">
        <v>71</v>
      </c>
      <c r="AW138" s="19"/>
      <c r="AX138" s="19"/>
      <c r="AY138" s="19">
        <v>168</v>
      </c>
      <c r="AZ138" s="19">
        <v>14</v>
      </c>
      <c r="BA138" s="19">
        <v>14</v>
      </c>
      <c r="BB138" s="19"/>
      <c r="BC138" s="19">
        <v>12</v>
      </c>
    </row>
    <row r="139" spans="1:55" x14ac:dyDescent="0.25">
      <c r="A139" s="36">
        <v>40644</v>
      </c>
      <c r="B139" s="6">
        <f t="shared" si="0"/>
        <v>2389</v>
      </c>
      <c r="C139" s="68">
        <v>138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>
        <v>15</v>
      </c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>
        <v>56</v>
      </c>
      <c r="AM139" s="19"/>
      <c r="AN139" s="19"/>
      <c r="AO139" s="19"/>
      <c r="AP139" s="19">
        <v>176</v>
      </c>
      <c r="AQ139" s="19"/>
      <c r="AR139" s="19">
        <v>18</v>
      </c>
      <c r="AS139" s="19"/>
      <c r="AT139" s="19">
        <v>17</v>
      </c>
      <c r="AU139" s="19"/>
      <c r="AV139" s="19">
        <v>69</v>
      </c>
      <c r="AW139" s="19"/>
      <c r="AX139" s="19"/>
      <c r="AY139" s="19">
        <v>168</v>
      </c>
      <c r="AZ139" s="19">
        <v>14</v>
      </c>
      <c r="BA139" s="19">
        <v>13</v>
      </c>
      <c r="BB139" s="19"/>
      <c r="BC139" s="19">
        <v>12</v>
      </c>
    </row>
    <row r="140" spans="1:55" x14ac:dyDescent="0.25">
      <c r="A140" s="36">
        <v>40651</v>
      </c>
      <c r="B140" s="6">
        <f t="shared" si="0"/>
        <v>2396</v>
      </c>
      <c r="C140" s="68">
        <v>139</v>
      </c>
      <c r="D140" s="19"/>
      <c r="E140" s="19"/>
      <c r="F140" s="19"/>
      <c r="G140" s="113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>
        <v>14</v>
      </c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>
        <v>55</v>
      </c>
      <c r="AM140" s="19"/>
      <c r="AN140" s="19"/>
      <c r="AO140" s="19"/>
      <c r="AP140" s="19">
        <v>178</v>
      </c>
      <c r="AQ140" s="19"/>
      <c r="AR140" s="19">
        <v>18</v>
      </c>
      <c r="AS140" s="19"/>
      <c r="AT140" s="19">
        <v>17</v>
      </c>
      <c r="AU140" s="19"/>
      <c r="AV140" s="19">
        <v>69</v>
      </c>
      <c r="AW140" s="19"/>
      <c r="AX140" s="19"/>
      <c r="AY140" s="19">
        <v>167</v>
      </c>
      <c r="AZ140" s="19">
        <v>14</v>
      </c>
      <c r="BA140" s="19">
        <v>13</v>
      </c>
      <c r="BB140" s="19"/>
      <c r="BC140" s="19">
        <v>12</v>
      </c>
    </row>
    <row r="141" spans="1:55" s="43" customFormat="1" x14ac:dyDescent="0.25">
      <c r="A141" s="60">
        <v>40658</v>
      </c>
      <c r="B141" s="42">
        <f t="shared" si="0"/>
        <v>2403</v>
      </c>
      <c r="C141" s="69">
        <v>140</v>
      </c>
      <c r="D141" s="42"/>
      <c r="E141" s="42"/>
      <c r="F141" s="42"/>
      <c r="G141" s="17"/>
      <c r="H141" s="17"/>
      <c r="I141" s="17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>
        <v>14</v>
      </c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>
        <v>54</v>
      </c>
      <c r="AM141" s="42"/>
      <c r="AN141" s="42"/>
      <c r="AO141" s="42"/>
      <c r="AP141" s="42">
        <v>179</v>
      </c>
      <c r="AQ141" s="42"/>
      <c r="AR141" s="42">
        <v>19</v>
      </c>
      <c r="AS141" s="42"/>
      <c r="AT141" s="42">
        <v>17</v>
      </c>
      <c r="AU141" s="42"/>
      <c r="AV141" s="42">
        <v>69</v>
      </c>
      <c r="AW141" s="42"/>
      <c r="AX141" s="42"/>
      <c r="AY141" s="42">
        <v>167</v>
      </c>
      <c r="AZ141" s="42">
        <v>14</v>
      </c>
      <c r="BA141" s="42">
        <v>13</v>
      </c>
      <c r="BB141" s="42"/>
      <c r="BC141" s="42">
        <v>12</v>
      </c>
    </row>
    <row r="142" spans="1:55" x14ac:dyDescent="0.25">
      <c r="A142" s="36">
        <v>40665</v>
      </c>
      <c r="B142" s="19">
        <f t="shared" si="0"/>
        <v>2410</v>
      </c>
      <c r="C142" s="68">
        <v>141</v>
      </c>
      <c r="D142" s="19"/>
      <c r="E142" s="19"/>
      <c r="F142" s="19"/>
      <c r="G142" s="18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>
        <v>14</v>
      </c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>
        <v>54</v>
      </c>
      <c r="AM142" s="19"/>
      <c r="AN142" s="19"/>
      <c r="AO142" s="19"/>
      <c r="AP142" s="19">
        <v>184</v>
      </c>
      <c r="AQ142" s="19"/>
      <c r="AR142" s="19">
        <v>19</v>
      </c>
      <c r="AS142" s="19"/>
      <c r="AT142" s="19">
        <v>17</v>
      </c>
      <c r="AU142" s="19"/>
      <c r="AV142" s="19">
        <v>68</v>
      </c>
      <c r="AW142" s="19"/>
      <c r="AX142" s="19"/>
      <c r="AY142" s="19">
        <v>165</v>
      </c>
      <c r="AZ142" s="19">
        <v>14</v>
      </c>
      <c r="BA142" s="19">
        <v>13</v>
      </c>
      <c r="BB142" s="19"/>
      <c r="BC142" s="19">
        <v>12</v>
      </c>
    </row>
    <row r="143" spans="1:55" x14ac:dyDescent="0.25">
      <c r="A143" s="36">
        <v>40672</v>
      </c>
      <c r="B143" s="19">
        <f t="shared" si="0"/>
        <v>2417</v>
      </c>
      <c r="C143" s="68">
        <v>142</v>
      </c>
      <c r="D143" s="19"/>
      <c r="E143" s="19"/>
      <c r="F143" s="19"/>
      <c r="G143" s="18"/>
      <c r="H143" s="18"/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>
        <v>14</v>
      </c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>
        <v>53</v>
      </c>
      <c r="AM143" s="19"/>
      <c r="AN143" s="19"/>
      <c r="AO143" s="19"/>
      <c r="AP143" s="19">
        <v>184</v>
      </c>
      <c r="AQ143" s="19"/>
      <c r="AR143" s="19">
        <v>19</v>
      </c>
      <c r="AS143" s="19"/>
      <c r="AT143" s="19">
        <v>17</v>
      </c>
      <c r="AU143" s="19"/>
      <c r="AV143" s="19">
        <v>68</v>
      </c>
      <c r="AW143" s="19"/>
      <c r="AX143" s="19"/>
      <c r="AY143" s="19">
        <v>165</v>
      </c>
      <c r="AZ143" s="19">
        <v>14</v>
      </c>
      <c r="BA143" s="19">
        <v>13</v>
      </c>
      <c r="BB143" s="19"/>
      <c r="BC143" s="19">
        <v>12</v>
      </c>
    </row>
    <row r="144" spans="1:55" x14ac:dyDescent="0.25">
      <c r="A144" s="36">
        <v>40680</v>
      </c>
      <c r="B144" s="19">
        <f t="shared" si="0"/>
        <v>2425</v>
      </c>
      <c r="C144" s="68">
        <v>143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>
        <v>14</v>
      </c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  <c r="AI144" s="19"/>
      <c r="AJ144" s="19"/>
      <c r="AK144" s="19"/>
      <c r="AL144" s="19">
        <v>53</v>
      </c>
      <c r="AM144" s="19"/>
      <c r="AN144" s="19"/>
      <c r="AO144" s="19"/>
      <c r="AP144" s="19">
        <v>185</v>
      </c>
      <c r="AQ144" s="19"/>
      <c r="AR144" s="19">
        <v>19</v>
      </c>
      <c r="AS144" s="19"/>
      <c r="AT144" s="19">
        <v>17</v>
      </c>
      <c r="AU144" s="19"/>
      <c r="AV144" s="19">
        <v>67</v>
      </c>
      <c r="AW144" s="19"/>
      <c r="AX144" s="19"/>
      <c r="AY144" s="19">
        <v>165</v>
      </c>
      <c r="AZ144" s="19">
        <v>14</v>
      </c>
      <c r="BA144" s="19">
        <v>13</v>
      </c>
      <c r="BB144" s="19"/>
      <c r="BC144" s="19">
        <v>12</v>
      </c>
    </row>
    <row r="145" spans="1:57" x14ac:dyDescent="0.25">
      <c r="A145" s="36">
        <v>40700</v>
      </c>
      <c r="B145" s="19">
        <f t="shared" si="0"/>
        <v>2445</v>
      </c>
      <c r="C145" s="68">
        <v>144</v>
      </c>
      <c r="D145" s="113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>
        <v>14</v>
      </c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>
        <v>50</v>
      </c>
      <c r="AM145" s="19"/>
      <c r="AN145" s="19"/>
      <c r="AO145" s="19"/>
      <c r="AP145" s="19">
        <v>182</v>
      </c>
      <c r="AQ145" s="19"/>
      <c r="AR145" s="19">
        <v>19</v>
      </c>
      <c r="AS145" s="19"/>
      <c r="AT145" s="19">
        <v>17</v>
      </c>
      <c r="AU145" s="19"/>
      <c r="AV145" s="19">
        <v>67</v>
      </c>
      <c r="AW145" s="19"/>
      <c r="AX145" s="19"/>
      <c r="AY145" s="19">
        <v>171</v>
      </c>
      <c r="AZ145" s="19">
        <v>14</v>
      </c>
      <c r="BA145" s="19">
        <v>13</v>
      </c>
      <c r="BB145" s="19"/>
      <c r="BC145" s="19">
        <v>12</v>
      </c>
    </row>
    <row r="146" spans="1:57" x14ac:dyDescent="0.25">
      <c r="A146" s="36">
        <v>40714</v>
      </c>
      <c r="B146" s="19">
        <f t="shared" si="0"/>
        <v>2459</v>
      </c>
      <c r="C146" s="68">
        <v>145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>
        <v>14</v>
      </c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>
        <v>49</v>
      </c>
      <c r="AM146" s="19"/>
      <c r="AN146" s="19"/>
      <c r="AO146" s="19"/>
      <c r="AP146" s="19">
        <v>181</v>
      </c>
      <c r="AQ146" s="19"/>
      <c r="AR146" s="19">
        <v>20</v>
      </c>
      <c r="AS146" s="19"/>
      <c r="AT146" s="19">
        <v>17</v>
      </c>
      <c r="AU146" s="19"/>
      <c r="AV146" s="19">
        <v>67</v>
      </c>
      <c r="AW146" s="19"/>
      <c r="AX146" s="19"/>
      <c r="AY146" s="19">
        <v>172</v>
      </c>
      <c r="AZ146" s="19">
        <v>14</v>
      </c>
      <c r="BA146" s="19">
        <v>13</v>
      </c>
      <c r="BB146" s="19"/>
      <c r="BC146" s="19">
        <v>13</v>
      </c>
    </row>
    <row r="147" spans="1:57" x14ac:dyDescent="0.25">
      <c r="A147" s="36">
        <v>40746</v>
      </c>
      <c r="B147" s="19">
        <f t="shared" si="0"/>
        <v>2491</v>
      </c>
      <c r="C147" s="68">
        <v>146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>
        <v>14</v>
      </c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  <c r="AI147" s="19"/>
      <c r="AJ147" s="19"/>
      <c r="AK147" s="19"/>
      <c r="AL147" s="19">
        <v>48</v>
      </c>
      <c r="AM147" s="19"/>
      <c r="AN147" s="19"/>
      <c r="AO147" s="19"/>
      <c r="AP147" s="19">
        <v>179</v>
      </c>
      <c r="AQ147" s="19"/>
      <c r="AR147" s="19">
        <v>19</v>
      </c>
      <c r="AS147" s="19"/>
      <c r="AT147" s="19">
        <v>17</v>
      </c>
      <c r="AU147" s="19"/>
      <c r="AV147" s="19">
        <v>66</v>
      </c>
      <c r="AW147" s="19"/>
      <c r="AX147" s="19"/>
      <c r="AY147" s="19">
        <v>177</v>
      </c>
      <c r="AZ147" s="19">
        <v>14</v>
      </c>
      <c r="BA147" s="19">
        <v>13</v>
      </c>
      <c r="BB147" s="19"/>
      <c r="BC147" s="19">
        <v>13</v>
      </c>
    </row>
    <row r="148" spans="1:57" x14ac:dyDescent="0.25">
      <c r="A148" s="36">
        <v>40794</v>
      </c>
      <c r="B148" s="19">
        <f t="shared" si="0"/>
        <v>2539</v>
      </c>
      <c r="C148" s="68">
        <v>147</v>
      </c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>
        <v>14</v>
      </c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  <c r="AI148" s="19"/>
      <c r="AJ148" s="19"/>
      <c r="AK148" s="19"/>
      <c r="AL148" s="19">
        <v>48</v>
      </c>
      <c r="AM148" s="19"/>
      <c r="AN148" s="19"/>
      <c r="AO148" s="19"/>
      <c r="AP148" s="19">
        <v>173</v>
      </c>
      <c r="AQ148" s="19"/>
      <c r="AR148" s="19">
        <v>20</v>
      </c>
      <c r="AS148" s="19"/>
      <c r="AT148" s="19">
        <v>15</v>
      </c>
      <c r="AU148" s="19"/>
      <c r="AV148" s="19">
        <v>66</v>
      </c>
      <c r="AW148" s="19"/>
      <c r="AX148" s="19"/>
      <c r="AY148" s="19">
        <v>184</v>
      </c>
      <c r="AZ148" s="19">
        <v>14</v>
      </c>
      <c r="BA148" s="19">
        <v>12</v>
      </c>
      <c r="BB148" s="19"/>
      <c r="BC148" s="19">
        <v>16</v>
      </c>
    </row>
    <row r="149" spans="1:57" x14ac:dyDescent="0.25">
      <c r="A149" s="36">
        <v>40848</v>
      </c>
      <c r="B149" s="19">
        <f t="shared" si="0"/>
        <v>2593</v>
      </c>
      <c r="C149" s="68">
        <v>148</v>
      </c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>
        <v>14</v>
      </c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  <c r="AI149" s="19"/>
      <c r="AJ149" s="19"/>
      <c r="AK149" s="19"/>
      <c r="AL149" s="19">
        <v>47</v>
      </c>
      <c r="AM149" s="19"/>
      <c r="AN149" s="19"/>
      <c r="AO149" s="19"/>
      <c r="AP149" s="19">
        <v>173</v>
      </c>
      <c r="AQ149" s="19"/>
      <c r="AR149" s="19">
        <v>21</v>
      </c>
      <c r="AS149" s="19"/>
      <c r="AT149" s="19">
        <v>15</v>
      </c>
      <c r="AU149" s="19"/>
      <c r="AV149" s="19">
        <v>64</v>
      </c>
      <c r="AW149" s="19"/>
      <c r="AX149" s="19"/>
      <c r="AY149" s="19">
        <v>180</v>
      </c>
      <c r="AZ149" s="19">
        <v>14</v>
      </c>
      <c r="BA149" s="19">
        <v>12</v>
      </c>
      <c r="BB149" s="19"/>
      <c r="BC149" s="19">
        <v>22</v>
      </c>
    </row>
    <row r="150" spans="1:57" x14ac:dyDescent="0.25">
      <c r="A150" s="36">
        <v>40862</v>
      </c>
      <c r="B150" s="19">
        <f t="shared" si="0"/>
        <v>2607</v>
      </c>
      <c r="C150" s="68">
        <v>149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>
        <v>13</v>
      </c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  <c r="AI150" s="19"/>
      <c r="AJ150" s="19"/>
      <c r="AK150" s="19"/>
      <c r="AL150" s="19">
        <v>47</v>
      </c>
      <c r="AM150" s="19"/>
      <c r="AN150" s="19"/>
      <c r="AO150" s="19"/>
      <c r="AP150" s="19">
        <v>172</v>
      </c>
      <c r="AQ150" s="19"/>
      <c r="AR150" s="19">
        <v>21</v>
      </c>
      <c r="AS150" s="19"/>
      <c r="AT150" s="19">
        <v>15</v>
      </c>
      <c r="AU150" s="19"/>
      <c r="AV150" s="19">
        <v>63</v>
      </c>
      <c r="AW150" s="19"/>
      <c r="AX150" s="19"/>
      <c r="AY150" s="19">
        <v>182</v>
      </c>
      <c r="AZ150" s="19">
        <v>14</v>
      </c>
      <c r="BA150" s="19">
        <v>12</v>
      </c>
      <c r="BB150" s="19"/>
      <c r="BC150" s="19">
        <v>23</v>
      </c>
    </row>
    <row r="151" spans="1:57" s="43" customFormat="1" x14ac:dyDescent="0.25">
      <c r="A151" s="60">
        <v>40872</v>
      </c>
      <c r="B151" s="73">
        <f t="shared" si="0"/>
        <v>2617</v>
      </c>
      <c r="C151" s="69">
        <v>150</v>
      </c>
      <c r="D151" s="130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>
        <v>13</v>
      </c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>
        <v>45</v>
      </c>
      <c r="AM151" s="42"/>
      <c r="AN151" s="42"/>
      <c r="AO151" s="42"/>
      <c r="AP151" s="42">
        <v>171</v>
      </c>
      <c r="AQ151" s="42"/>
      <c r="AR151" s="42">
        <v>22</v>
      </c>
      <c r="AS151" s="42"/>
      <c r="AT151" s="42">
        <v>13</v>
      </c>
      <c r="AU151" s="42"/>
      <c r="AV151" s="42">
        <v>62</v>
      </c>
      <c r="AW151" s="42"/>
      <c r="AX151" s="42"/>
      <c r="AY151" s="42">
        <v>178</v>
      </c>
      <c r="AZ151" s="42">
        <v>14</v>
      </c>
      <c r="BA151" s="42">
        <v>10</v>
      </c>
      <c r="BB151" s="42"/>
      <c r="BC151" s="42">
        <v>35</v>
      </c>
    </row>
    <row r="152" spans="1:57" x14ac:dyDescent="0.25">
      <c r="A152" s="36">
        <v>40883</v>
      </c>
      <c r="B152" s="6">
        <f t="shared" si="0"/>
        <v>2628</v>
      </c>
      <c r="C152" s="68">
        <v>151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>
        <v>13</v>
      </c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>
        <v>40</v>
      </c>
      <c r="AM152" s="19"/>
      <c r="AN152" s="19"/>
      <c r="AO152" s="19"/>
      <c r="AP152" s="19">
        <v>173</v>
      </c>
      <c r="AQ152" s="19"/>
      <c r="AR152" s="19">
        <v>22</v>
      </c>
      <c r="AS152" s="19"/>
      <c r="AT152" s="19">
        <v>13</v>
      </c>
      <c r="AU152" s="19"/>
      <c r="AV152" s="19">
        <v>60</v>
      </c>
      <c r="AW152" s="19"/>
      <c r="AX152" s="19"/>
      <c r="AY152" s="19">
        <v>174</v>
      </c>
      <c r="AZ152" s="19">
        <v>14</v>
      </c>
      <c r="BA152" s="19">
        <v>10</v>
      </c>
      <c r="BB152" s="19"/>
      <c r="BC152" s="19">
        <v>43</v>
      </c>
    </row>
    <row r="153" spans="1:57" x14ac:dyDescent="0.25">
      <c r="A153" s="36">
        <v>40894</v>
      </c>
      <c r="B153" s="6">
        <f t="shared" si="0"/>
        <v>2639</v>
      </c>
      <c r="C153" s="68">
        <v>152</v>
      </c>
      <c r="D153" s="19"/>
      <c r="G153" s="19"/>
      <c r="H153" s="19"/>
      <c r="I153" s="19"/>
      <c r="J153" s="19"/>
      <c r="X153" s="20">
        <v>13</v>
      </c>
      <c r="AL153" s="20">
        <v>37</v>
      </c>
      <c r="AP153" s="20">
        <v>169</v>
      </c>
      <c r="AR153" s="20">
        <v>23</v>
      </c>
      <c r="AT153" s="20">
        <v>11</v>
      </c>
      <c r="AV153" s="20">
        <v>58</v>
      </c>
      <c r="AY153" s="20">
        <v>174</v>
      </c>
      <c r="AZ153" s="20">
        <v>14</v>
      </c>
      <c r="BA153" s="20">
        <v>10</v>
      </c>
      <c r="BC153" s="20">
        <v>52</v>
      </c>
    </row>
    <row r="154" spans="1:57" x14ac:dyDescent="0.25">
      <c r="A154" s="36">
        <v>40912</v>
      </c>
      <c r="B154" s="6">
        <f t="shared" si="0"/>
        <v>2657</v>
      </c>
      <c r="C154" s="68">
        <v>153</v>
      </c>
      <c r="D154" s="19"/>
      <c r="G154" s="19"/>
      <c r="H154" s="19"/>
      <c r="I154" s="19"/>
      <c r="J154" s="19"/>
      <c r="X154" s="20">
        <v>13</v>
      </c>
      <c r="AL154" s="20">
        <v>34</v>
      </c>
      <c r="AP154" s="20">
        <v>163</v>
      </c>
      <c r="AR154" s="20">
        <v>25</v>
      </c>
      <c r="AT154" s="20">
        <v>9</v>
      </c>
      <c r="AV154" s="20">
        <v>53</v>
      </c>
      <c r="AW154" s="20">
        <v>9</v>
      </c>
      <c r="AY154" s="20">
        <v>172</v>
      </c>
      <c r="AZ154" s="20">
        <v>14</v>
      </c>
      <c r="BA154" s="20">
        <v>10</v>
      </c>
      <c r="BC154" s="20">
        <v>70</v>
      </c>
    </row>
    <row r="155" spans="1:57" x14ac:dyDescent="0.25">
      <c r="A155" s="36">
        <v>40929</v>
      </c>
      <c r="B155" s="6">
        <f t="shared" si="0"/>
        <v>2674</v>
      </c>
      <c r="C155" s="68">
        <v>154</v>
      </c>
      <c r="D155" s="19"/>
      <c r="G155" s="19"/>
      <c r="H155" s="19"/>
      <c r="I155" s="19"/>
      <c r="J155" s="19"/>
      <c r="X155" s="20">
        <v>13</v>
      </c>
      <c r="AL155" s="20">
        <v>29</v>
      </c>
      <c r="AP155" s="20">
        <v>156</v>
      </c>
      <c r="AR155" s="20">
        <v>25</v>
      </c>
      <c r="AV155" s="20">
        <v>51</v>
      </c>
      <c r="AY155" s="20">
        <v>173</v>
      </c>
      <c r="AZ155" s="20">
        <v>14</v>
      </c>
      <c r="BA155" s="20">
        <v>10</v>
      </c>
      <c r="BC155" s="20">
        <v>78</v>
      </c>
      <c r="BD155" s="20">
        <v>11</v>
      </c>
    </row>
    <row r="156" spans="1:57" x14ac:dyDescent="0.25">
      <c r="A156" s="36">
        <v>40940</v>
      </c>
      <c r="B156" s="6">
        <f t="shared" si="0"/>
        <v>2685</v>
      </c>
      <c r="C156" s="68">
        <v>155</v>
      </c>
      <c r="D156" s="19"/>
      <c r="G156" s="8"/>
      <c r="H156" s="19"/>
      <c r="I156" s="19"/>
      <c r="J156" s="19"/>
      <c r="X156" s="20">
        <v>13</v>
      </c>
      <c r="AL156" s="20">
        <v>29</v>
      </c>
      <c r="AP156" s="20">
        <v>150</v>
      </c>
      <c r="AR156" s="20">
        <v>31</v>
      </c>
      <c r="AV156" s="20">
        <v>44</v>
      </c>
      <c r="AY156" s="20">
        <v>172</v>
      </c>
      <c r="AZ156" s="20">
        <v>14</v>
      </c>
      <c r="BC156" s="20">
        <v>88</v>
      </c>
      <c r="BD156" s="20">
        <v>12</v>
      </c>
      <c r="BE156" s="20">
        <v>12</v>
      </c>
    </row>
    <row r="157" spans="1:57" x14ac:dyDescent="0.25">
      <c r="A157" s="36"/>
      <c r="B157" s="6"/>
      <c r="C157" s="68">
        <v>156</v>
      </c>
      <c r="D157" s="19"/>
      <c r="G157" s="8"/>
      <c r="H157" s="19"/>
      <c r="I157" s="19"/>
      <c r="J157" s="19"/>
    </row>
    <row r="158" spans="1:57" x14ac:dyDescent="0.25">
      <c r="A158" s="6"/>
      <c r="B158" s="6"/>
      <c r="C158" s="68">
        <v>157</v>
      </c>
      <c r="D158" s="19"/>
      <c r="G158" s="19"/>
      <c r="H158" s="19"/>
      <c r="I158" s="19"/>
      <c r="J158" s="19"/>
    </row>
    <row r="159" spans="1:57" x14ac:dyDescent="0.25">
      <c r="A159" s="6"/>
      <c r="B159" s="6"/>
      <c r="C159" s="68">
        <v>158</v>
      </c>
      <c r="D159" s="19"/>
      <c r="G159" s="21"/>
      <c r="H159" s="19"/>
      <c r="I159" s="19"/>
      <c r="J159" s="19"/>
    </row>
    <row r="160" spans="1:57" x14ac:dyDescent="0.25">
      <c r="A160" s="6"/>
      <c r="B160" s="6"/>
      <c r="C160" s="68">
        <v>159</v>
      </c>
      <c r="D160" s="19"/>
      <c r="G160" s="18"/>
      <c r="H160" s="18"/>
      <c r="I160" s="18"/>
      <c r="J160" s="19"/>
    </row>
    <row r="161" spans="1:10" s="43" customFormat="1" x14ac:dyDescent="0.25">
      <c r="A161" s="73"/>
      <c r="B161" s="17"/>
      <c r="C161" s="69">
        <v>160</v>
      </c>
      <c r="D161" s="42"/>
      <c r="G161" s="42"/>
      <c r="H161" s="42"/>
      <c r="I161" s="42"/>
      <c r="J161" s="42"/>
    </row>
    <row r="162" spans="1:10" x14ac:dyDescent="0.25">
      <c r="A162" s="6"/>
      <c r="B162" s="19"/>
      <c r="C162" s="71"/>
      <c r="D162" s="19"/>
      <c r="G162" s="19"/>
      <c r="H162" s="19"/>
      <c r="I162" s="19"/>
      <c r="J162" s="19"/>
    </row>
    <row r="163" spans="1:10" x14ac:dyDescent="0.25">
      <c r="A163" s="6"/>
      <c r="B163" s="18"/>
      <c r="C163" s="68"/>
      <c r="D163" s="19"/>
      <c r="G163" s="19"/>
      <c r="H163" s="19"/>
      <c r="I163" s="19"/>
      <c r="J163" s="19"/>
    </row>
    <row r="164" spans="1:10" x14ac:dyDescent="0.25">
      <c r="A164" s="6"/>
      <c r="B164" s="6"/>
      <c r="C164" s="70"/>
      <c r="D164" s="19"/>
      <c r="G164" s="19"/>
      <c r="H164" s="19"/>
      <c r="I164" s="19"/>
      <c r="J164" s="19"/>
    </row>
    <row r="165" spans="1:10" x14ac:dyDescent="0.25">
      <c r="A165" s="6"/>
      <c r="B165" s="6"/>
      <c r="C165" s="70"/>
      <c r="D165" s="19"/>
      <c r="G165" s="19"/>
      <c r="H165" s="19"/>
      <c r="I165" s="19"/>
      <c r="J165" s="19"/>
    </row>
    <row r="166" spans="1:10" x14ac:dyDescent="0.25">
      <c r="A166" s="6"/>
      <c r="B166" s="6"/>
      <c r="C166" s="70"/>
      <c r="D166" s="19"/>
      <c r="G166" s="19"/>
      <c r="H166" s="19"/>
      <c r="I166" s="19"/>
      <c r="J166" s="19"/>
    </row>
    <row r="167" spans="1:10" x14ac:dyDescent="0.25">
      <c r="A167" s="6"/>
      <c r="B167" s="6"/>
      <c r="C167" s="70"/>
      <c r="D167" s="19"/>
      <c r="G167" s="19"/>
      <c r="H167" s="19"/>
      <c r="I167" s="19"/>
      <c r="J167" s="19"/>
    </row>
    <row r="168" spans="1:10" x14ac:dyDescent="0.25">
      <c r="A168" s="6"/>
      <c r="B168" s="6"/>
      <c r="C168" s="70"/>
      <c r="D168" s="19"/>
      <c r="G168" s="19"/>
      <c r="H168" s="19"/>
      <c r="I168" s="19"/>
      <c r="J168" s="19"/>
    </row>
    <row r="169" spans="1:10" x14ac:dyDescent="0.25">
      <c r="A169" s="6"/>
      <c r="B169" s="6"/>
      <c r="C169" s="70"/>
      <c r="D169" s="19"/>
      <c r="G169" s="19"/>
      <c r="H169" s="19"/>
      <c r="I169" s="19"/>
      <c r="J169" s="19"/>
    </row>
    <row r="170" spans="1:10" x14ac:dyDescent="0.25">
      <c r="A170" s="6"/>
      <c r="B170" s="6"/>
      <c r="C170" s="70"/>
      <c r="D170" s="19"/>
      <c r="G170" s="19"/>
      <c r="H170" s="19"/>
      <c r="I170" s="19"/>
      <c r="J170" s="19"/>
    </row>
    <row r="171" spans="1:10" x14ac:dyDescent="0.25">
      <c r="A171" s="6"/>
      <c r="B171" s="6"/>
      <c r="C171" s="70"/>
      <c r="D171" s="19"/>
      <c r="G171" s="19"/>
      <c r="H171" s="19"/>
      <c r="I171" s="19"/>
      <c r="J171" s="19"/>
    </row>
    <row r="172" spans="1:10" x14ac:dyDescent="0.25">
      <c r="A172" s="6"/>
      <c r="B172" s="6"/>
      <c r="C172" s="70"/>
      <c r="D172" s="19"/>
      <c r="G172" s="21"/>
      <c r="H172" s="19"/>
      <c r="I172" s="19"/>
      <c r="J172" s="19"/>
    </row>
    <row r="173" spans="1:10" x14ac:dyDescent="0.25">
      <c r="A173" s="6"/>
      <c r="B173" s="6"/>
      <c r="C173" s="70"/>
      <c r="D173" s="19"/>
      <c r="G173" s="18"/>
      <c r="H173" s="18"/>
      <c r="I173" s="18"/>
      <c r="J173" s="19"/>
    </row>
    <row r="174" spans="1:10" x14ac:dyDescent="0.25">
      <c r="A174" s="6"/>
      <c r="B174" s="18"/>
      <c r="C174" s="68"/>
      <c r="D174" s="19"/>
      <c r="G174" s="19"/>
      <c r="H174" s="19"/>
      <c r="I174" s="19"/>
      <c r="J174" s="19"/>
    </row>
    <row r="175" spans="1:10" x14ac:dyDescent="0.25">
      <c r="A175" s="6"/>
      <c r="B175" s="19"/>
      <c r="C175" s="71"/>
      <c r="D175" s="19"/>
      <c r="G175" s="19"/>
      <c r="H175" s="19"/>
      <c r="I175" s="19"/>
      <c r="J175" s="19"/>
    </row>
    <row r="176" spans="1:10" x14ac:dyDescent="0.25">
      <c r="A176" s="6"/>
      <c r="B176" s="18"/>
      <c r="C176" s="68"/>
      <c r="D176" s="19"/>
      <c r="G176" s="19"/>
      <c r="H176" s="19"/>
      <c r="I176" s="19"/>
      <c r="J176" s="19"/>
    </row>
    <row r="177" spans="1:10" x14ac:dyDescent="0.25">
      <c r="A177" s="6"/>
      <c r="B177" s="6"/>
      <c r="C177" s="70"/>
      <c r="D177" s="19"/>
      <c r="G177" s="19"/>
      <c r="H177" s="19"/>
      <c r="I177" s="19"/>
      <c r="J177" s="19"/>
    </row>
    <row r="178" spans="1:10" x14ac:dyDescent="0.25">
      <c r="A178" s="6"/>
      <c r="B178" s="6"/>
      <c r="C178" s="70"/>
      <c r="D178" s="19"/>
      <c r="G178" s="19"/>
      <c r="H178" s="19"/>
      <c r="I178" s="19"/>
      <c r="J178" s="19"/>
    </row>
    <row r="179" spans="1:10" x14ac:dyDescent="0.25">
      <c r="A179" s="6"/>
      <c r="B179" s="6"/>
      <c r="C179" s="70"/>
      <c r="D179" s="19"/>
      <c r="G179" s="19"/>
      <c r="H179" s="19"/>
      <c r="I179" s="19"/>
      <c r="J179" s="19"/>
    </row>
    <row r="180" spans="1:10" x14ac:dyDescent="0.25">
      <c r="A180" s="6"/>
      <c r="B180" s="6"/>
      <c r="C180" s="70"/>
      <c r="D180" s="19"/>
      <c r="G180" s="19"/>
      <c r="H180" s="19"/>
      <c r="I180" s="19"/>
      <c r="J180" s="19"/>
    </row>
    <row r="181" spans="1:10" x14ac:dyDescent="0.25">
      <c r="A181" s="6"/>
      <c r="B181" s="6"/>
      <c r="C181" s="70"/>
      <c r="D181" s="19"/>
      <c r="G181" s="19"/>
      <c r="H181" s="19"/>
      <c r="I181" s="19"/>
      <c r="J181" s="19"/>
    </row>
    <row r="182" spans="1:10" x14ac:dyDescent="0.25">
      <c r="A182" s="6"/>
      <c r="B182" s="6"/>
      <c r="C182" s="70"/>
      <c r="D182" s="19"/>
      <c r="G182" s="19"/>
      <c r="H182" s="19"/>
      <c r="I182" s="19"/>
      <c r="J182" s="19"/>
    </row>
    <row r="183" spans="1:10" x14ac:dyDescent="0.25">
      <c r="A183" s="6"/>
      <c r="B183" s="6"/>
      <c r="C183" s="70"/>
      <c r="D183" s="19"/>
      <c r="G183" s="19"/>
      <c r="H183" s="19"/>
      <c r="I183" s="19"/>
      <c r="J183" s="19"/>
    </row>
    <row r="184" spans="1:10" x14ac:dyDescent="0.25">
      <c r="A184" s="6"/>
      <c r="B184" s="6"/>
      <c r="C184" s="70"/>
      <c r="D184" s="19"/>
      <c r="G184" s="19"/>
      <c r="H184" s="19"/>
      <c r="I184" s="19"/>
      <c r="J184" s="19"/>
    </row>
    <row r="185" spans="1:10" x14ac:dyDescent="0.25">
      <c r="A185" s="6"/>
      <c r="B185" s="6"/>
      <c r="C185" s="70"/>
      <c r="D185" s="19"/>
      <c r="G185" s="21"/>
      <c r="H185" s="19"/>
      <c r="I185" s="19"/>
      <c r="J185" s="19"/>
    </row>
    <row r="186" spans="1:10" x14ac:dyDescent="0.25">
      <c r="A186" s="6"/>
      <c r="B186" s="6"/>
      <c r="C186" s="70"/>
      <c r="D186" s="19"/>
      <c r="G186" s="18"/>
      <c r="H186" s="18"/>
      <c r="I186" s="18"/>
      <c r="J186" s="19"/>
    </row>
    <row r="187" spans="1:10" x14ac:dyDescent="0.25">
      <c r="A187" s="6"/>
      <c r="B187" s="18"/>
      <c r="C187" s="68"/>
      <c r="D187" s="19"/>
      <c r="G187" s="19"/>
      <c r="H187" s="19"/>
      <c r="I187" s="19"/>
      <c r="J187" s="19"/>
    </row>
    <row r="188" spans="1:10" x14ac:dyDescent="0.25">
      <c r="A188" s="6"/>
      <c r="B188" s="19"/>
      <c r="C188" s="71"/>
      <c r="D188" s="19"/>
      <c r="G188" s="19"/>
      <c r="H188" s="19"/>
      <c r="I188" s="19"/>
      <c r="J188" s="19"/>
    </row>
    <row r="189" spans="1:10" x14ac:dyDescent="0.25">
      <c r="A189" s="6"/>
      <c r="B189" s="18"/>
      <c r="C189" s="68"/>
      <c r="D189" s="19"/>
      <c r="G189" s="19"/>
      <c r="H189" s="19"/>
      <c r="I189" s="19"/>
      <c r="J189" s="19"/>
    </row>
    <row r="190" spans="1:10" x14ac:dyDescent="0.25">
      <c r="A190" s="6"/>
      <c r="B190" s="6"/>
      <c r="C190" s="70"/>
      <c r="D190" s="19"/>
      <c r="G190" s="19"/>
      <c r="H190" s="19"/>
      <c r="I190" s="19"/>
      <c r="J190" s="19"/>
    </row>
    <row r="191" spans="1:10" x14ac:dyDescent="0.25">
      <c r="A191" s="6"/>
      <c r="B191" s="6"/>
      <c r="C191" s="70"/>
      <c r="D191" s="19"/>
      <c r="G191" s="19"/>
      <c r="H191" s="19"/>
      <c r="I191" s="19"/>
      <c r="J191" s="19"/>
    </row>
    <row r="192" spans="1:10" x14ac:dyDescent="0.25">
      <c r="A192" s="6"/>
      <c r="B192" s="6"/>
      <c r="C192" s="70"/>
      <c r="D192" s="19"/>
      <c r="G192" s="19"/>
      <c r="H192" s="19"/>
      <c r="I192" s="19"/>
      <c r="J192" s="19"/>
    </row>
    <row r="193" spans="1:10" x14ac:dyDescent="0.25">
      <c r="A193" s="6"/>
      <c r="B193" s="6"/>
      <c r="C193" s="70"/>
      <c r="D193" s="19"/>
      <c r="G193" s="19"/>
      <c r="H193" s="19"/>
      <c r="I193" s="19"/>
      <c r="J193" s="19"/>
    </row>
    <row r="194" spans="1:10" x14ac:dyDescent="0.25">
      <c r="A194" s="6"/>
      <c r="B194" s="6"/>
      <c r="C194" s="70"/>
      <c r="D194" s="19"/>
      <c r="G194" s="19"/>
      <c r="H194" s="19"/>
      <c r="I194" s="19"/>
      <c r="J194" s="19"/>
    </row>
    <row r="195" spans="1:10" x14ac:dyDescent="0.25">
      <c r="A195" s="6"/>
      <c r="B195" s="6"/>
      <c r="C195" s="70"/>
      <c r="D195" s="19"/>
      <c r="G195" s="19"/>
      <c r="H195" s="19"/>
      <c r="I195" s="19"/>
      <c r="J195" s="19"/>
    </row>
    <row r="196" spans="1:10" x14ac:dyDescent="0.25">
      <c r="A196" s="6"/>
      <c r="B196" s="6"/>
      <c r="C196" s="70"/>
      <c r="D196" s="19"/>
      <c r="G196" s="19"/>
      <c r="H196" s="19"/>
      <c r="I196" s="19"/>
      <c r="J196" s="19"/>
    </row>
    <row r="197" spans="1:10" x14ac:dyDescent="0.25">
      <c r="A197" s="6"/>
      <c r="B197" s="6"/>
      <c r="C197" s="70"/>
      <c r="D197" s="19"/>
      <c r="G197" s="19"/>
      <c r="H197" s="19"/>
      <c r="I197" s="19"/>
      <c r="J197" s="19"/>
    </row>
    <row r="198" spans="1:10" x14ac:dyDescent="0.25">
      <c r="A198" s="6"/>
      <c r="B198" s="6"/>
      <c r="C198" s="70"/>
      <c r="D198" s="19"/>
      <c r="G198" s="8"/>
      <c r="H198" s="19"/>
      <c r="I198" s="19"/>
      <c r="J198" s="19"/>
    </row>
    <row r="199" spans="1:10" x14ac:dyDescent="0.25">
      <c r="A199" s="6"/>
      <c r="B199" s="6"/>
      <c r="C199" s="70"/>
      <c r="D199" s="19"/>
      <c r="G199" s="19"/>
      <c r="H199" s="19"/>
      <c r="I199" s="19"/>
      <c r="J199" s="19"/>
    </row>
    <row r="200" spans="1:10" x14ac:dyDescent="0.25">
      <c r="A200" s="6"/>
      <c r="B200" s="6"/>
      <c r="C200" s="70"/>
      <c r="D200" s="19"/>
      <c r="G200" s="21"/>
      <c r="H200" s="19"/>
      <c r="I200" s="19"/>
      <c r="J200" s="19"/>
    </row>
    <row r="201" spans="1:10" x14ac:dyDescent="0.25">
      <c r="A201" s="6"/>
      <c r="B201" s="19"/>
      <c r="C201" s="71"/>
      <c r="D201" s="19"/>
      <c r="G201" s="18"/>
      <c r="H201" s="18"/>
      <c r="I201" s="18"/>
      <c r="J201" s="19"/>
    </row>
    <row r="202" spans="1:10" x14ac:dyDescent="0.25">
      <c r="A202" s="6"/>
      <c r="B202" s="19"/>
      <c r="C202" s="71"/>
      <c r="D202" s="19"/>
      <c r="G202" s="19"/>
      <c r="H202" s="19"/>
      <c r="I202" s="19"/>
      <c r="J202" s="19"/>
    </row>
    <row r="203" spans="1:10" x14ac:dyDescent="0.25">
      <c r="A203" s="6"/>
      <c r="B203" s="18"/>
      <c r="C203" s="68"/>
      <c r="D203" s="19"/>
      <c r="G203" s="19"/>
      <c r="H203" s="19"/>
      <c r="I203" s="19"/>
      <c r="J203" s="19"/>
    </row>
    <row r="204" spans="1:10" x14ac:dyDescent="0.25">
      <c r="A204" s="6"/>
      <c r="B204" s="6"/>
      <c r="C204" s="70"/>
      <c r="D204" s="19"/>
      <c r="G204" s="19"/>
      <c r="H204" s="19"/>
      <c r="I204" s="19"/>
      <c r="J204" s="19"/>
    </row>
    <row r="205" spans="1:10" x14ac:dyDescent="0.25">
      <c r="A205" s="6"/>
      <c r="B205" s="6"/>
      <c r="C205" s="70"/>
      <c r="D205" s="19"/>
      <c r="G205" s="19"/>
      <c r="H205" s="19"/>
      <c r="I205" s="19"/>
      <c r="J205" s="19"/>
    </row>
    <row r="206" spans="1:10" x14ac:dyDescent="0.25">
      <c r="A206" s="6"/>
      <c r="B206" s="6"/>
      <c r="C206" s="70"/>
      <c r="D206" s="19"/>
      <c r="G206" s="19"/>
      <c r="H206" s="19"/>
      <c r="I206" s="19"/>
      <c r="J206" s="19"/>
    </row>
    <row r="207" spans="1:10" x14ac:dyDescent="0.25">
      <c r="A207" s="6"/>
      <c r="B207" s="6"/>
      <c r="C207" s="70"/>
      <c r="D207" s="19"/>
      <c r="G207" s="19"/>
      <c r="H207" s="19"/>
      <c r="I207" s="19"/>
      <c r="J207" s="8"/>
    </row>
    <row r="208" spans="1:10" x14ac:dyDescent="0.25">
      <c r="A208" s="6"/>
      <c r="B208" s="6"/>
      <c r="C208" s="70"/>
      <c r="D208" s="19"/>
      <c r="G208" s="19"/>
      <c r="H208" s="19"/>
      <c r="I208" s="19"/>
      <c r="J208" s="19"/>
    </row>
    <row r="209" spans="1:10" x14ac:dyDescent="0.25">
      <c r="A209" s="6"/>
      <c r="B209" s="6"/>
      <c r="C209" s="70"/>
      <c r="D209" s="19"/>
      <c r="G209" s="19"/>
      <c r="H209" s="19"/>
      <c r="I209" s="19"/>
      <c r="J209" s="19"/>
    </row>
    <row r="210" spans="1:10" x14ac:dyDescent="0.25">
      <c r="A210" s="6"/>
      <c r="B210" s="6"/>
      <c r="C210" s="70"/>
      <c r="D210" s="19"/>
      <c r="G210" s="19"/>
      <c r="H210" s="19"/>
      <c r="I210" s="19"/>
      <c r="J210" s="19"/>
    </row>
    <row r="211" spans="1:10" x14ac:dyDescent="0.25">
      <c r="A211" s="6"/>
      <c r="B211" s="6"/>
      <c r="C211" s="70"/>
      <c r="D211" s="19"/>
      <c r="G211" s="19"/>
      <c r="H211" s="19"/>
      <c r="I211" s="19"/>
      <c r="J211" s="19"/>
    </row>
    <row r="212" spans="1:10" x14ac:dyDescent="0.25">
      <c r="A212" s="6"/>
      <c r="B212" s="6"/>
      <c r="C212" s="70"/>
      <c r="D212" s="19"/>
      <c r="G212" s="19"/>
      <c r="H212" s="19"/>
      <c r="I212" s="19"/>
      <c r="J212" s="19"/>
    </row>
    <row r="213" spans="1:10" x14ac:dyDescent="0.25">
      <c r="A213" s="6"/>
      <c r="B213" s="6"/>
      <c r="C213" s="70"/>
      <c r="D213" s="19"/>
      <c r="G213" s="21"/>
      <c r="H213" s="19"/>
      <c r="I213" s="19"/>
      <c r="J213" s="19"/>
    </row>
    <row r="214" spans="1:10" x14ac:dyDescent="0.25">
      <c r="A214" s="6"/>
      <c r="B214" s="19"/>
      <c r="C214" s="71"/>
      <c r="D214" s="19"/>
      <c r="G214" s="18"/>
      <c r="H214" s="18"/>
      <c r="I214" s="18"/>
      <c r="J214" s="19"/>
    </row>
    <row r="215" spans="1:10" x14ac:dyDescent="0.25">
      <c r="A215" s="6"/>
      <c r="B215" s="19"/>
      <c r="C215" s="71"/>
      <c r="D215" s="19"/>
      <c r="G215" s="19"/>
      <c r="H215" s="19"/>
      <c r="I215" s="19"/>
      <c r="J215" s="19"/>
    </row>
    <row r="216" spans="1:10" x14ac:dyDescent="0.25">
      <c r="A216" s="6"/>
      <c r="B216" s="18"/>
      <c r="C216" s="68"/>
      <c r="D216" s="19"/>
      <c r="G216" s="19"/>
      <c r="H216" s="19"/>
      <c r="I216" s="19"/>
      <c r="J216" s="19"/>
    </row>
    <row r="217" spans="1:10" x14ac:dyDescent="0.25">
      <c r="A217" s="6"/>
      <c r="B217" s="6"/>
      <c r="C217" s="70"/>
      <c r="D217" s="19"/>
      <c r="G217" s="19"/>
      <c r="H217" s="19"/>
      <c r="I217" s="19"/>
      <c r="J217" s="19"/>
    </row>
    <row r="218" spans="1:10" x14ac:dyDescent="0.25">
      <c r="A218" s="6"/>
      <c r="B218" s="6"/>
      <c r="C218" s="70"/>
      <c r="D218" s="19"/>
      <c r="G218" s="19"/>
      <c r="H218" s="19"/>
      <c r="I218" s="19"/>
      <c r="J218" s="19"/>
    </row>
    <row r="219" spans="1:10" x14ac:dyDescent="0.25">
      <c r="A219" s="6"/>
      <c r="B219" s="6"/>
      <c r="C219" s="70"/>
      <c r="D219" s="19"/>
      <c r="G219" s="19"/>
      <c r="H219" s="19"/>
      <c r="I219" s="19"/>
      <c r="J219" s="19"/>
    </row>
    <row r="220" spans="1:10" x14ac:dyDescent="0.25">
      <c r="A220" s="6"/>
      <c r="B220" s="6"/>
      <c r="C220" s="70"/>
      <c r="D220" s="19"/>
      <c r="G220" s="19"/>
      <c r="H220" s="19"/>
      <c r="I220" s="19"/>
      <c r="J220" s="19"/>
    </row>
    <row r="221" spans="1:10" x14ac:dyDescent="0.25">
      <c r="A221" s="6"/>
      <c r="B221" s="6"/>
      <c r="C221" s="70"/>
      <c r="D221" s="19"/>
      <c r="G221" s="19"/>
      <c r="H221" s="19"/>
      <c r="I221" s="19"/>
      <c r="J221" s="19"/>
    </row>
    <row r="222" spans="1:10" x14ac:dyDescent="0.25">
      <c r="A222" s="6"/>
      <c r="B222" s="6"/>
      <c r="C222" s="70"/>
      <c r="D222" s="19"/>
      <c r="G222" s="19"/>
      <c r="H222" s="19"/>
      <c r="I222" s="19"/>
      <c r="J222" s="19"/>
    </row>
    <row r="223" spans="1:10" x14ac:dyDescent="0.25">
      <c r="A223" s="6"/>
      <c r="B223" s="6"/>
      <c r="C223" s="70"/>
      <c r="D223" s="19"/>
      <c r="G223" s="19"/>
      <c r="H223" s="19"/>
      <c r="I223" s="19"/>
      <c r="J223" s="19"/>
    </row>
    <row r="224" spans="1:10" x14ac:dyDescent="0.25">
      <c r="A224" s="6"/>
      <c r="B224" s="6"/>
      <c r="C224" s="70"/>
      <c r="D224" s="19"/>
      <c r="G224" s="19"/>
      <c r="H224" s="19"/>
      <c r="I224" s="19"/>
      <c r="J224" s="19"/>
    </row>
    <row r="225" spans="1:10" x14ac:dyDescent="0.25">
      <c r="A225" s="6"/>
      <c r="B225" s="6"/>
      <c r="C225" s="70"/>
      <c r="D225" s="19"/>
      <c r="G225" s="19"/>
      <c r="H225" s="19"/>
      <c r="I225" s="19"/>
      <c r="J225" s="19"/>
    </row>
    <row r="226" spans="1:10" x14ac:dyDescent="0.25">
      <c r="A226" s="6"/>
      <c r="B226" s="6"/>
      <c r="C226" s="70"/>
      <c r="D226" s="19"/>
      <c r="G226" s="21"/>
      <c r="H226" s="19"/>
      <c r="I226" s="19"/>
      <c r="J226" s="19"/>
    </row>
    <row r="227" spans="1:10" x14ac:dyDescent="0.25">
      <c r="A227" s="6"/>
      <c r="B227" s="6"/>
      <c r="C227" s="70"/>
      <c r="D227" s="19"/>
      <c r="G227" s="18"/>
      <c r="H227" s="18"/>
      <c r="I227" s="18"/>
      <c r="J227" s="19"/>
    </row>
    <row r="228" spans="1:10" x14ac:dyDescent="0.25">
      <c r="A228" s="6"/>
      <c r="B228" s="18"/>
      <c r="C228" s="68"/>
      <c r="D228" s="19"/>
      <c r="G228" s="19"/>
      <c r="H228" s="19"/>
      <c r="I228" s="19"/>
      <c r="J228" s="19"/>
    </row>
    <row r="229" spans="1:10" x14ac:dyDescent="0.25">
      <c r="A229" s="33"/>
      <c r="B229" s="19"/>
      <c r="C229" s="71"/>
      <c r="D229" s="19"/>
      <c r="G229" s="19"/>
      <c r="H229" s="22"/>
      <c r="I229" s="19"/>
      <c r="J229" s="19"/>
    </row>
    <row r="230" spans="1:10" x14ac:dyDescent="0.25">
      <c r="A230" s="6"/>
      <c r="B230" s="18"/>
      <c r="C230" s="68"/>
      <c r="D230" s="19"/>
      <c r="G230" s="19"/>
      <c r="H230" s="19"/>
      <c r="I230" s="19"/>
      <c r="J230" s="19"/>
    </row>
    <row r="231" spans="1:10" x14ac:dyDescent="0.25">
      <c r="A231" s="6"/>
      <c r="B231" s="6"/>
      <c r="C231" s="70"/>
      <c r="D231" s="19"/>
      <c r="G231" s="19"/>
      <c r="H231" s="19"/>
      <c r="I231" s="19"/>
      <c r="J231" s="19"/>
    </row>
    <row r="232" spans="1:10" x14ac:dyDescent="0.25">
      <c r="A232" s="6"/>
      <c r="B232" s="6"/>
      <c r="C232" s="70"/>
      <c r="D232" s="19"/>
      <c r="G232" s="19"/>
      <c r="H232" s="19"/>
      <c r="I232" s="19"/>
      <c r="J232" s="19"/>
    </row>
    <row r="233" spans="1:10" x14ac:dyDescent="0.25">
      <c r="A233" s="6"/>
      <c r="B233" s="6"/>
      <c r="C233" s="70"/>
      <c r="D233" s="19"/>
      <c r="G233" s="19"/>
      <c r="H233" s="19"/>
      <c r="I233" s="19"/>
      <c r="J233" s="19"/>
    </row>
    <row r="234" spans="1:10" x14ac:dyDescent="0.25">
      <c r="A234" s="6"/>
      <c r="B234" s="6"/>
      <c r="C234" s="70"/>
      <c r="D234" s="19"/>
      <c r="G234" s="19"/>
      <c r="H234" s="19"/>
      <c r="I234" s="19"/>
      <c r="J234" s="19"/>
    </row>
    <row r="235" spans="1:10" x14ac:dyDescent="0.25">
      <c r="A235" s="6"/>
      <c r="B235" s="6"/>
      <c r="C235" s="70"/>
      <c r="D235" s="19"/>
      <c r="G235" s="19"/>
      <c r="H235" s="19"/>
      <c r="I235" s="19"/>
      <c r="J235" s="19"/>
    </row>
    <row r="236" spans="1:10" x14ac:dyDescent="0.25">
      <c r="A236" s="6"/>
      <c r="B236" s="6"/>
      <c r="C236" s="70"/>
      <c r="D236" s="19"/>
      <c r="G236" s="19"/>
      <c r="H236" s="19"/>
      <c r="I236" s="19"/>
      <c r="J236" s="19"/>
    </row>
    <row r="237" spans="1:10" x14ac:dyDescent="0.25">
      <c r="A237" s="6"/>
      <c r="B237" s="6"/>
      <c r="C237" s="70"/>
      <c r="D237" s="19"/>
      <c r="G237" s="19"/>
      <c r="H237" s="19"/>
      <c r="I237" s="19"/>
      <c r="J237" s="19"/>
    </row>
    <row r="238" spans="1:10" x14ac:dyDescent="0.25">
      <c r="A238" s="6"/>
      <c r="B238" s="6"/>
      <c r="C238" s="70"/>
      <c r="D238" s="19"/>
      <c r="G238" s="19"/>
      <c r="H238" s="19"/>
      <c r="I238" s="19"/>
      <c r="J238" s="19"/>
    </row>
    <row r="239" spans="1:10" x14ac:dyDescent="0.25">
      <c r="A239" s="6"/>
      <c r="B239" s="6"/>
      <c r="C239" s="70"/>
      <c r="D239" s="19"/>
      <c r="G239" s="19"/>
      <c r="H239" s="19"/>
      <c r="I239" s="19"/>
      <c r="J239" s="19"/>
    </row>
    <row r="240" spans="1:10" x14ac:dyDescent="0.25">
      <c r="A240" s="6"/>
      <c r="B240" s="6"/>
      <c r="C240" s="70"/>
      <c r="D240" s="19"/>
      <c r="G240" s="21"/>
      <c r="H240" s="19"/>
      <c r="I240" s="19"/>
      <c r="J240" s="19"/>
    </row>
    <row r="241" spans="1:10" x14ac:dyDescent="0.25">
      <c r="A241" s="6"/>
      <c r="B241" s="18"/>
      <c r="C241" s="68"/>
      <c r="D241" s="19"/>
      <c r="G241" s="18"/>
      <c r="H241" s="18"/>
      <c r="I241" s="18"/>
      <c r="J241" s="19"/>
    </row>
    <row r="242" spans="1:10" x14ac:dyDescent="0.25">
      <c r="A242" s="33"/>
      <c r="B242" s="19"/>
      <c r="C242" s="71"/>
      <c r="D242" s="19"/>
      <c r="G242" s="19"/>
      <c r="H242" s="19"/>
      <c r="I242" s="19"/>
      <c r="J242" s="19"/>
    </row>
    <row r="243" spans="1:10" x14ac:dyDescent="0.25">
      <c r="A243" s="6"/>
      <c r="B243" s="18"/>
      <c r="C243" s="68"/>
      <c r="D243" s="19"/>
      <c r="G243" s="19"/>
      <c r="H243" s="19"/>
      <c r="I243" s="19"/>
      <c r="J243" s="19"/>
    </row>
    <row r="244" spans="1:10" x14ac:dyDescent="0.25">
      <c r="A244" s="6"/>
      <c r="B244" s="6"/>
      <c r="C244" s="70"/>
      <c r="D244" s="19"/>
      <c r="G244" s="19"/>
      <c r="H244" s="19"/>
      <c r="I244" s="19"/>
      <c r="J244" s="19"/>
    </row>
    <row r="245" spans="1:10" x14ac:dyDescent="0.25">
      <c r="A245" s="6"/>
      <c r="B245" s="6"/>
      <c r="C245" s="70"/>
      <c r="D245" s="19"/>
      <c r="G245" s="19"/>
      <c r="H245" s="19"/>
      <c r="I245" s="19"/>
      <c r="J245" s="19"/>
    </row>
    <row r="246" spans="1:10" x14ac:dyDescent="0.25">
      <c r="A246" s="6"/>
      <c r="B246" s="6"/>
      <c r="C246" s="70"/>
      <c r="D246" s="19"/>
      <c r="G246" s="19"/>
      <c r="H246" s="19"/>
      <c r="I246" s="19"/>
      <c r="J246" s="19"/>
    </row>
    <row r="247" spans="1:10" x14ac:dyDescent="0.25">
      <c r="A247" s="6"/>
      <c r="B247" s="6"/>
      <c r="C247" s="70"/>
      <c r="D247" s="19"/>
      <c r="G247" s="19"/>
      <c r="H247" s="19"/>
      <c r="I247" s="19"/>
      <c r="J247" s="19"/>
    </row>
    <row r="248" spans="1:10" x14ac:dyDescent="0.25">
      <c r="A248" s="6"/>
      <c r="B248" s="6"/>
      <c r="C248" s="70"/>
      <c r="D248" s="19"/>
      <c r="G248" s="19"/>
      <c r="H248" s="19"/>
      <c r="I248" s="19"/>
      <c r="J248" s="19"/>
    </row>
    <row r="249" spans="1:10" x14ac:dyDescent="0.25">
      <c r="A249" s="6"/>
      <c r="B249" s="6"/>
      <c r="C249" s="70"/>
      <c r="D249" s="19"/>
      <c r="G249" s="19"/>
      <c r="H249" s="19"/>
      <c r="I249" s="19"/>
      <c r="J249" s="19"/>
    </row>
    <row r="250" spans="1:10" x14ac:dyDescent="0.25">
      <c r="A250" s="6"/>
      <c r="B250" s="6"/>
      <c r="C250" s="70"/>
      <c r="D250" s="19"/>
      <c r="G250" s="19"/>
      <c r="H250" s="19"/>
      <c r="I250" s="19"/>
      <c r="J250" s="19"/>
    </row>
    <row r="251" spans="1:10" x14ac:dyDescent="0.25">
      <c r="A251" s="6"/>
      <c r="B251" s="6"/>
      <c r="C251" s="70"/>
      <c r="D251" s="19"/>
      <c r="G251" s="19"/>
      <c r="H251" s="19"/>
      <c r="I251" s="19"/>
      <c r="J251" s="8"/>
    </row>
    <row r="252" spans="1:10" x14ac:dyDescent="0.25">
      <c r="A252" s="6"/>
      <c r="B252" s="6"/>
      <c r="C252" s="70"/>
      <c r="D252" s="19"/>
      <c r="G252" s="19"/>
      <c r="H252" s="19"/>
      <c r="I252" s="19"/>
      <c r="J252" s="19"/>
    </row>
    <row r="253" spans="1:10" x14ac:dyDescent="0.25">
      <c r="A253" s="6"/>
      <c r="B253" s="6"/>
      <c r="C253" s="70"/>
      <c r="D253" s="19"/>
      <c r="G253" s="21"/>
      <c r="H253" s="19"/>
      <c r="I253" s="19"/>
      <c r="J253" s="19"/>
    </row>
    <row r="254" spans="1:10" x14ac:dyDescent="0.25">
      <c r="A254" s="6"/>
      <c r="B254" s="18"/>
      <c r="C254" s="68"/>
      <c r="D254" s="19"/>
      <c r="G254" s="18"/>
      <c r="H254" s="18"/>
      <c r="I254" s="18"/>
      <c r="J254" s="19"/>
    </row>
    <row r="255" spans="1:10" x14ac:dyDescent="0.25">
      <c r="A255" s="33"/>
      <c r="B255" s="19"/>
      <c r="C255" s="71"/>
      <c r="D255" s="19"/>
      <c r="G255" s="19"/>
      <c r="H255" s="19"/>
      <c r="I255" s="19"/>
      <c r="J255" s="8"/>
    </row>
    <row r="256" spans="1:10" x14ac:dyDescent="0.25">
      <c r="A256" s="6"/>
      <c r="B256" s="18"/>
      <c r="C256" s="68"/>
      <c r="D256" s="19"/>
      <c r="G256" s="19"/>
      <c r="H256" s="19"/>
      <c r="I256" s="19"/>
      <c r="J256" s="19"/>
    </row>
    <row r="257" spans="1:10" x14ac:dyDescent="0.25">
      <c r="A257" s="6"/>
      <c r="B257" s="6"/>
      <c r="C257" s="70"/>
      <c r="D257" s="19"/>
      <c r="G257" s="19"/>
      <c r="H257" s="19"/>
      <c r="I257" s="19"/>
      <c r="J257" s="19"/>
    </row>
    <row r="258" spans="1:10" x14ac:dyDescent="0.25">
      <c r="A258" s="6"/>
      <c r="B258" s="6"/>
      <c r="C258" s="70"/>
      <c r="D258" s="19"/>
      <c r="G258" s="19"/>
      <c r="H258" s="19"/>
      <c r="I258" s="19"/>
      <c r="J258" s="19"/>
    </row>
    <row r="259" spans="1:10" x14ac:dyDescent="0.25">
      <c r="A259" s="6"/>
      <c r="B259" s="6"/>
      <c r="C259" s="70"/>
      <c r="D259" s="19"/>
      <c r="G259" s="19"/>
      <c r="H259" s="19"/>
      <c r="I259" s="19"/>
      <c r="J259" s="19"/>
    </row>
    <row r="260" spans="1:10" x14ac:dyDescent="0.25">
      <c r="A260" s="6"/>
      <c r="B260" s="6"/>
      <c r="C260" s="70"/>
      <c r="D260" s="19"/>
      <c r="G260" s="19"/>
      <c r="H260" s="19"/>
      <c r="I260" s="19"/>
      <c r="J260" s="19"/>
    </row>
    <row r="261" spans="1:10" x14ac:dyDescent="0.25">
      <c r="A261" s="6"/>
      <c r="B261" s="6"/>
      <c r="C261" s="70"/>
      <c r="D261" s="19"/>
      <c r="G261" s="19"/>
      <c r="H261" s="19"/>
      <c r="I261" s="19"/>
      <c r="J261" s="19"/>
    </row>
    <row r="262" spans="1:10" x14ac:dyDescent="0.25">
      <c r="A262" s="6"/>
      <c r="B262" s="6"/>
      <c r="C262" s="70"/>
      <c r="D262" s="19"/>
      <c r="G262" s="19"/>
      <c r="H262" s="19"/>
      <c r="I262" s="19"/>
      <c r="J262" s="19"/>
    </row>
    <row r="263" spans="1:10" x14ac:dyDescent="0.25">
      <c r="A263" s="6"/>
      <c r="B263" s="6"/>
      <c r="C263" s="70"/>
      <c r="D263" s="19"/>
      <c r="G263" s="19"/>
      <c r="H263" s="19"/>
      <c r="I263" s="19"/>
      <c r="J263" s="19"/>
    </row>
    <row r="264" spans="1:10" x14ac:dyDescent="0.25">
      <c r="A264" s="6"/>
      <c r="B264" s="6"/>
      <c r="C264" s="70"/>
      <c r="D264" s="19"/>
      <c r="G264" s="19"/>
      <c r="H264" s="19"/>
      <c r="I264" s="19"/>
      <c r="J264" s="19"/>
    </row>
    <row r="265" spans="1:10" x14ac:dyDescent="0.25">
      <c r="A265" s="6"/>
      <c r="B265" s="6"/>
      <c r="C265" s="70"/>
      <c r="D265" s="19"/>
      <c r="G265" s="19"/>
      <c r="H265" s="19"/>
      <c r="I265" s="19"/>
      <c r="J265" s="19"/>
    </row>
    <row r="266" spans="1:10" x14ac:dyDescent="0.25">
      <c r="A266" s="6"/>
      <c r="B266" s="6"/>
      <c r="C266" s="70"/>
      <c r="D266" s="19"/>
      <c r="G266" s="19"/>
      <c r="H266" s="19"/>
      <c r="I266" s="19"/>
      <c r="J266" s="19"/>
    </row>
    <row r="267" spans="1:10" x14ac:dyDescent="0.25">
      <c r="A267" s="6"/>
      <c r="B267" s="18"/>
      <c r="C267" s="68"/>
      <c r="D267" s="19"/>
      <c r="G267" s="21"/>
      <c r="H267" s="19"/>
      <c r="I267" s="19"/>
      <c r="J267" s="19"/>
    </row>
    <row r="268" spans="1:10" x14ac:dyDescent="0.25">
      <c r="A268" s="33"/>
      <c r="B268" s="19"/>
      <c r="C268" s="71"/>
      <c r="D268" s="19"/>
      <c r="G268" s="18"/>
      <c r="H268" s="18"/>
      <c r="I268" s="18"/>
      <c r="J268" s="19"/>
    </row>
    <row r="269" spans="1:10" x14ac:dyDescent="0.25">
      <c r="A269" s="6"/>
      <c r="B269" s="18"/>
      <c r="C269" s="68"/>
      <c r="D269" s="19"/>
      <c r="G269" s="19"/>
      <c r="H269" s="19"/>
      <c r="I269" s="19"/>
      <c r="J269" s="19"/>
    </row>
    <row r="270" spans="1:10" x14ac:dyDescent="0.25">
      <c r="A270" s="6"/>
      <c r="B270" s="6"/>
      <c r="C270" s="70"/>
      <c r="D270" s="19"/>
      <c r="G270" s="19"/>
      <c r="H270" s="19"/>
      <c r="I270" s="19"/>
      <c r="J270" s="19"/>
    </row>
    <row r="271" spans="1:10" x14ac:dyDescent="0.25">
      <c r="A271" s="6"/>
      <c r="B271" s="6"/>
      <c r="C271" s="70"/>
      <c r="D271" s="19"/>
      <c r="G271" s="19"/>
      <c r="H271" s="19"/>
      <c r="I271" s="19"/>
      <c r="J271" s="19"/>
    </row>
    <row r="272" spans="1:10" x14ac:dyDescent="0.25">
      <c r="A272" s="6"/>
      <c r="B272" s="6"/>
      <c r="C272" s="70"/>
      <c r="D272" s="19"/>
      <c r="G272" s="19"/>
      <c r="H272" s="19"/>
      <c r="I272" s="19"/>
      <c r="J272" s="19"/>
    </row>
    <row r="273" spans="1:10" x14ac:dyDescent="0.25">
      <c r="A273" s="6"/>
      <c r="B273" s="6"/>
      <c r="C273" s="70"/>
      <c r="D273" s="19"/>
      <c r="G273" s="19"/>
      <c r="H273" s="19"/>
      <c r="I273" s="19"/>
      <c r="J273" s="19"/>
    </row>
    <row r="274" spans="1:10" x14ac:dyDescent="0.25">
      <c r="A274" s="6"/>
      <c r="B274" s="6"/>
      <c r="C274" s="70"/>
      <c r="D274" s="19"/>
      <c r="G274" s="19"/>
      <c r="H274" s="19"/>
      <c r="I274" s="19"/>
      <c r="J274" s="19"/>
    </row>
    <row r="275" spans="1:10" x14ac:dyDescent="0.25">
      <c r="A275" s="6"/>
      <c r="B275" s="6"/>
      <c r="C275" s="70"/>
      <c r="D275" s="19"/>
      <c r="G275" s="19"/>
      <c r="H275" s="19"/>
      <c r="I275" s="19"/>
      <c r="J275" s="19"/>
    </row>
    <row r="276" spans="1:10" x14ac:dyDescent="0.25">
      <c r="A276" s="6"/>
      <c r="B276" s="6"/>
      <c r="C276" s="70"/>
      <c r="D276" s="19"/>
      <c r="G276" s="19"/>
      <c r="H276" s="19"/>
      <c r="I276" s="19"/>
      <c r="J276" s="19"/>
    </row>
    <row r="277" spans="1:10" x14ac:dyDescent="0.25">
      <c r="A277" s="6"/>
      <c r="B277" s="6"/>
      <c r="C277" s="70"/>
      <c r="D277" s="19"/>
      <c r="G277" s="19"/>
      <c r="H277" s="19"/>
      <c r="I277" s="19"/>
      <c r="J277" s="19"/>
    </row>
    <row r="278" spans="1:10" x14ac:dyDescent="0.25">
      <c r="A278" s="6"/>
      <c r="B278" s="6"/>
      <c r="C278" s="70"/>
      <c r="D278" s="19"/>
      <c r="G278" s="19"/>
      <c r="H278" s="19"/>
      <c r="I278" s="19"/>
      <c r="J278" s="19"/>
    </row>
    <row r="279" spans="1:10" x14ac:dyDescent="0.25">
      <c r="A279" s="6"/>
      <c r="B279" s="6"/>
      <c r="C279" s="70"/>
      <c r="D279" s="19"/>
      <c r="G279" s="19"/>
      <c r="H279" s="19"/>
      <c r="I279" s="19"/>
      <c r="J279" s="19"/>
    </row>
    <row r="280" spans="1:10" x14ac:dyDescent="0.25">
      <c r="A280" s="6"/>
      <c r="B280" s="18"/>
      <c r="C280" s="68"/>
      <c r="D280" s="19"/>
      <c r="G280" s="19"/>
      <c r="H280" s="19"/>
      <c r="I280" s="19"/>
      <c r="J280" s="19"/>
    </row>
    <row r="281" spans="1:10" x14ac:dyDescent="0.25">
      <c r="A281" s="33"/>
      <c r="B281" s="19"/>
      <c r="C281" s="71"/>
      <c r="D281" s="19"/>
      <c r="G281" s="21"/>
      <c r="H281" s="19"/>
      <c r="I281" s="19"/>
      <c r="J281" s="19"/>
    </row>
    <row r="282" spans="1:10" x14ac:dyDescent="0.25">
      <c r="A282" s="6"/>
      <c r="B282" s="18"/>
      <c r="C282" s="68"/>
      <c r="D282" s="19"/>
      <c r="G282" s="18"/>
      <c r="H282" s="18"/>
      <c r="I282" s="18"/>
      <c r="J282" s="19"/>
    </row>
    <row r="283" spans="1:10" x14ac:dyDescent="0.25">
      <c r="A283" s="6"/>
      <c r="B283" s="6"/>
      <c r="C283" s="70"/>
      <c r="D283" s="19"/>
      <c r="G283" s="6"/>
      <c r="H283" s="19"/>
      <c r="I283" s="19"/>
      <c r="J283" s="8"/>
    </row>
    <row r="284" spans="1:10" x14ac:dyDescent="0.25">
      <c r="A284" s="6"/>
      <c r="B284" s="6"/>
      <c r="C284" s="70"/>
      <c r="D284" s="19"/>
      <c r="G284" s="6"/>
      <c r="H284" s="19"/>
      <c r="I284" s="19"/>
      <c r="J284" s="8"/>
    </row>
    <row r="285" spans="1:10" x14ac:dyDescent="0.25">
      <c r="A285" s="6"/>
      <c r="B285" s="6"/>
      <c r="C285" s="70"/>
      <c r="D285" s="19"/>
      <c r="G285" s="6"/>
      <c r="H285" s="19"/>
      <c r="I285" s="19"/>
      <c r="J285" s="19"/>
    </row>
    <row r="286" spans="1:10" x14ac:dyDescent="0.25">
      <c r="A286" s="6"/>
      <c r="B286" s="6"/>
      <c r="C286" s="70"/>
      <c r="D286" s="19"/>
      <c r="G286" s="6"/>
      <c r="H286" s="19"/>
      <c r="I286" s="19"/>
      <c r="J286" s="19"/>
    </row>
    <row r="287" spans="1:10" x14ac:dyDescent="0.25">
      <c r="A287" s="6"/>
      <c r="B287" s="6"/>
      <c r="C287" s="70"/>
      <c r="D287" s="19"/>
      <c r="G287" s="6"/>
      <c r="H287" s="19"/>
      <c r="I287" s="19"/>
      <c r="J287" s="19"/>
    </row>
    <row r="288" spans="1:10" x14ac:dyDescent="0.25">
      <c r="A288" s="6"/>
      <c r="B288" s="6"/>
      <c r="C288" s="70"/>
      <c r="D288" s="19"/>
      <c r="G288" s="6"/>
      <c r="H288" s="19"/>
      <c r="I288" s="19"/>
      <c r="J288" s="19"/>
    </row>
    <row r="289" spans="1:10" x14ac:dyDescent="0.25">
      <c r="A289" s="6"/>
      <c r="B289" s="6"/>
      <c r="C289" s="70"/>
      <c r="D289" s="19"/>
      <c r="G289" s="6"/>
      <c r="H289" s="19"/>
      <c r="I289" s="19"/>
      <c r="J289" s="19"/>
    </row>
    <row r="290" spans="1:10" x14ac:dyDescent="0.25">
      <c r="A290" s="6"/>
      <c r="B290" s="6"/>
      <c r="C290" s="70"/>
      <c r="D290" s="19"/>
      <c r="G290" s="6"/>
      <c r="H290" s="19"/>
      <c r="I290" s="19"/>
      <c r="J290" s="8"/>
    </row>
    <row r="291" spans="1:10" x14ac:dyDescent="0.25">
      <c r="A291" s="6"/>
      <c r="B291" s="6"/>
      <c r="C291" s="70"/>
      <c r="D291" s="19"/>
      <c r="G291" s="6"/>
      <c r="H291" s="19"/>
      <c r="I291" s="19"/>
      <c r="J291" s="19"/>
    </row>
    <row r="292" spans="1:10" x14ac:dyDescent="0.25">
      <c r="A292" s="6"/>
      <c r="B292" s="6"/>
      <c r="C292" s="70"/>
      <c r="D292" s="19"/>
      <c r="G292" s="6"/>
      <c r="H292" s="19"/>
      <c r="I292" s="19"/>
      <c r="J292" s="19"/>
    </row>
    <row r="293" spans="1:10" x14ac:dyDescent="0.25">
      <c r="A293" s="6"/>
      <c r="B293" s="6"/>
      <c r="C293" s="70"/>
      <c r="D293" s="19"/>
      <c r="G293" s="6"/>
      <c r="H293" s="19"/>
      <c r="I293" s="19"/>
      <c r="J293" s="19"/>
    </row>
    <row r="294" spans="1:10" x14ac:dyDescent="0.25">
      <c r="A294" s="6"/>
      <c r="B294" s="19"/>
      <c r="C294" s="71"/>
      <c r="D294" s="19"/>
      <c r="G294" s="19"/>
      <c r="H294" s="19"/>
      <c r="I294" s="19"/>
      <c r="J294" s="19"/>
    </row>
    <row r="295" spans="1:10" x14ac:dyDescent="0.25">
      <c r="A295" s="33"/>
      <c r="B295" s="19"/>
      <c r="C295" s="71"/>
      <c r="D295" s="19"/>
      <c r="G295" s="8"/>
      <c r="H295" s="19"/>
      <c r="I295" s="19"/>
      <c r="J295" s="19"/>
    </row>
    <row r="296" spans="1:10" x14ac:dyDescent="0.25">
      <c r="A296" s="6"/>
      <c r="B296" s="18"/>
      <c r="C296" s="68"/>
      <c r="D296" s="19"/>
      <c r="G296" s="8"/>
      <c r="H296" s="19"/>
      <c r="I296" s="19"/>
      <c r="J296" s="19"/>
    </row>
    <row r="297" spans="1:10" x14ac:dyDescent="0.25">
      <c r="A297" s="6"/>
      <c r="B297" s="6"/>
      <c r="C297" s="70"/>
      <c r="D297" s="19"/>
      <c r="G297" s="19"/>
      <c r="H297" s="19"/>
      <c r="I297" s="19"/>
      <c r="J297" s="19"/>
    </row>
    <row r="298" spans="1:10" x14ac:dyDescent="0.25">
      <c r="A298" s="6"/>
      <c r="B298" s="6"/>
      <c r="C298" s="70"/>
      <c r="D298" s="19"/>
      <c r="G298" s="21"/>
      <c r="H298" s="19"/>
      <c r="I298" s="19"/>
      <c r="J298" s="19"/>
    </row>
    <row r="299" spans="1:10" x14ac:dyDescent="0.25">
      <c r="A299" s="6"/>
      <c r="B299" s="6"/>
      <c r="C299" s="70"/>
      <c r="D299" s="19"/>
      <c r="G299" s="18"/>
      <c r="H299" s="18"/>
      <c r="I299" s="18"/>
      <c r="J299" s="19"/>
    </row>
    <row r="300" spans="1:10" x14ac:dyDescent="0.25">
      <c r="A300" s="6"/>
      <c r="B300" s="6"/>
      <c r="C300" s="70"/>
      <c r="D300" s="19"/>
      <c r="G300" s="19"/>
      <c r="H300" s="19"/>
      <c r="I300" s="19"/>
      <c r="J300" s="19"/>
    </row>
    <row r="301" spans="1:10" x14ac:dyDescent="0.25">
      <c r="A301" s="6"/>
      <c r="B301" s="6"/>
      <c r="C301" s="70"/>
      <c r="D301" s="19"/>
      <c r="G301" s="19"/>
      <c r="H301" s="19"/>
      <c r="I301" s="19"/>
      <c r="J301" s="19"/>
    </row>
    <row r="302" spans="1:10" x14ac:dyDescent="0.25">
      <c r="A302" s="6"/>
      <c r="B302" s="6"/>
      <c r="C302" s="70"/>
      <c r="D302" s="19"/>
      <c r="G302" s="19"/>
      <c r="H302" s="19"/>
      <c r="I302" s="19"/>
      <c r="J302" s="19"/>
    </row>
    <row r="303" spans="1:10" x14ac:dyDescent="0.25">
      <c r="A303" s="6"/>
      <c r="B303" s="6"/>
      <c r="C303" s="70"/>
      <c r="D303" s="19"/>
      <c r="G303" s="19"/>
      <c r="H303" s="19"/>
      <c r="I303" s="19"/>
      <c r="J303" s="19"/>
    </row>
    <row r="304" spans="1:10" x14ac:dyDescent="0.25">
      <c r="A304" s="6"/>
      <c r="B304" s="6"/>
      <c r="C304" s="70"/>
      <c r="D304" s="19"/>
      <c r="G304" s="19"/>
      <c r="H304" s="19"/>
      <c r="I304" s="19"/>
      <c r="J304" s="19"/>
    </row>
    <row r="305" spans="1:10" x14ac:dyDescent="0.25">
      <c r="A305" s="6"/>
      <c r="B305" s="6"/>
      <c r="C305" s="70"/>
      <c r="D305" s="19"/>
      <c r="G305" s="19"/>
      <c r="H305" s="19"/>
      <c r="I305" s="19"/>
      <c r="J305" s="19"/>
    </row>
    <row r="306" spans="1:10" x14ac:dyDescent="0.25">
      <c r="A306" s="6"/>
      <c r="B306" s="6"/>
      <c r="C306" s="70"/>
      <c r="D306" s="19"/>
      <c r="G306" s="19"/>
      <c r="H306" s="19"/>
      <c r="I306" s="19"/>
      <c r="J306" s="19"/>
    </row>
    <row r="307" spans="1:10" x14ac:dyDescent="0.25">
      <c r="A307" s="6"/>
      <c r="B307" s="6"/>
      <c r="C307" s="70"/>
      <c r="D307" s="19"/>
      <c r="G307" s="19"/>
      <c r="H307" s="19"/>
      <c r="I307" s="19"/>
      <c r="J307" s="19"/>
    </row>
    <row r="308" spans="1:10" x14ac:dyDescent="0.25">
      <c r="A308" s="6"/>
      <c r="B308" s="18"/>
      <c r="C308" s="68"/>
      <c r="D308" s="19"/>
      <c r="G308" s="19"/>
      <c r="H308" s="19"/>
      <c r="I308" s="19"/>
      <c r="J308" s="19"/>
    </row>
    <row r="309" spans="1:10" x14ac:dyDescent="0.25">
      <c r="A309" s="33"/>
      <c r="B309" s="19"/>
      <c r="C309" s="71"/>
      <c r="D309" s="19"/>
      <c r="G309" s="19"/>
      <c r="H309" s="19"/>
      <c r="I309" s="19"/>
      <c r="J309" s="19"/>
    </row>
    <row r="310" spans="1:10" x14ac:dyDescent="0.25">
      <c r="A310" s="6"/>
      <c r="B310" s="18"/>
      <c r="C310" s="68"/>
      <c r="D310" s="19"/>
      <c r="G310" s="19"/>
      <c r="H310" s="19"/>
      <c r="I310" s="19"/>
      <c r="J310" s="19"/>
    </row>
    <row r="311" spans="1:10" x14ac:dyDescent="0.25">
      <c r="A311" s="6"/>
      <c r="B311" s="6"/>
      <c r="C311" s="70"/>
      <c r="D311" s="19"/>
      <c r="G311" s="21"/>
      <c r="H311" s="19"/>
      <c r="I311" s="19"/>
      <c r="J311" s="19"/>
    </row>
    <row r="312" spans="1:10" x14ac:dyDescent="0.25">
      <c r="A312" s="6"/>
      <c r="B312" s="6"/>
      <c r="C312" s="70"/>
      <c r="D312" s="19"/>
      <c r="G312" s="18"/>
      <c r="H312" s="18"/>
      <c r="I312" s="18"/>
      <c r="J312" s="19"/>
    </row>
    <row r="313" spans="1:10" x14ac:dyDescent="0.25">
      <c r="A313" s="6"/>
      <c r="B313" s="6"/>
      <c r="C313" s="70"/>
      <c r="D313" s="19"/>
      <c r="G313" s="19"/>
      <c r="H313" s="19"/>
      <c r="I313" s="19"/>
      <c r="J313" s="19"/>
    </row>
    <row r="314" spans="1:10" x14ac:dyDescent="0.25">
      <c r="A314" s="6"/>
      <c r="B314" s="6"/>
      <c r="C314" s="70"/>
      <c r="D314" s="19"/>
      <c r="G314" s="19"/>
      <c r="H314" s="19"/>
      <c r="I314" s="19"/>
      <c r="J314" s="19"/>
    </row>
    <row r="315" spans="1:10" x14ac:dyDescent="0.25">
      <c r="A315" s="6"/>
      <c r="B315" s="6"/>
      <c r="C315" s="70"/>
      <c r="D315" s="19"/>
      <c r="G315" s="19"/>
      <c r="H315" s="19"/>
      <c r="I315" s="19"/>
      <c r="J315" s="19"/>
    </row>
    <row r="316" spans="1:10" x14ac:dyDescent="0.25">
      <c r="A316" s="6"/>
      <c r="B316" s="6"/>
      <c r="C316" s="70"/>
      <c r="D316" s="19"/>
      <c r="G316" s="19"/>
      <c r="H316" s="19"/>
      <c r="I316" s="19"/>
      <c r="J316" s="19"/>
    </row>
    <row r="317" spans="1:10" x14ac:dyDescent="0.25">
      <c r="A317" s="6"/>
      <c r="B317" s="6"/>
      <c r="C317" s="70"/>
      <c r="D317" s="19"/>
      <c r="G317" s="19"/>
      <c r="H317" s="19"/>
      <c r="I317" s="19"/>
      <c r="J317" s="19"/>
    </row>
    <row r="318" spans="1:10" x14ac:dyDescent="0.25">
      <c r="A318" s="6"/>
      <c r="B318" s="6"/>
      <c r="C318" s="70"/>
      <c r="D318" s="19"/>
      <c r="G318" s="19"/>
      <c r="H318" s="19"/>
      <c r="I318" s="19"/>
      <c r="J318" s="19"/>
    </row>
    <row r="319" spans="1:10" x14ac:dyDescent="0.25">
      <c r="A319" s="6"/>
      <c r="B319" s="6"/>
      <c r="C319" s="70"/>
      <c r="D319" s="19"/>
      <c r="G319" s="19"/>
      <c r="H319" s="19"/>
      <c r="I319" s="19"/>
      <c r="J319" s="19"/>
    </row>
    <row r="320" spans="1:10" x14ac:dyDescent="0.25">
      <c r="A320" s="6"/>
      <c r="B320" s="6"/>
      <c r="C320" s="70"/>
      <c r="D320" s="19"/>
      <c r="G320" s="19"/>
      <c r="H320" s="19"/>
      <c r="I320" s="19"/>
      <c r="J320" s="19"/>
    </row>
    <row r="321" spans="1:10" x14ac:dyDescent="0.25">
      <c r="A321" s="6"/>
      <c r="B321" s="6"/>
      <c r="C321" s="70"/>
      <c r="D321" s="19"/>
      <c r="G321" s="19"/>
      <c r="H321" s="19"/>
      <c r="I321" s="19"/>
      <c r="J321" s="19"/>
    </row>
    <row r="322" spans="1:10" x14ac:dyDescent="0.25">
      <c r="A322" s="6"/>
      <c r="B322" s="6"/>
      <c r="C322" s="70"/>
      <c r="D322" s="19"/>
      <c r="G322" s="19"/>
      <c r="H322" s="19"/>
      <c r="I322" s="19"/>
      <c r="J322" s="19"/>
    </row>
    <row r="323" spans="1:10" x14ac:dyDescent="0.25">
      <c r="A323" s="6"/>
      <c r="B323" s="18"/>
      <c r="C323" s="68"/>
      <c r="D323" s="19"/>
      <c r="G323" s="19"/>
      <c r="H323" s="19"/>
      <c r="I323" s="19"/>
      <c r="J323" s="19"/>
    </row>
    <row r="324" spans="1:10" x14ac:dyDescent="0.25">
      <c r="A324" s="33"/>
      <c r="B324" s="19"/>
      <c r="C324" s="71"/>
      <c r="D324" s="19"/>
      <c r="G324" s="21"/>
      <c r="H324" s="19"/>
      <c r="I324" s="19"/>
      <c r="J324" s="19"/>
    </row>
    <row r="325" spans="1:10" x14ac:dyDescent="0.25">
      <c r="A325" s="6"/>
      <c r="B325" s="18"/>
      <c r="C325" s="68"/>
      <c r="D325" s="19"/>
      <c r="G325" s="18"/>
      <c r="H325" s="18"/>
      <c r="I325" s="18"/>
      <c r="J325" s="19"/>
    </row>
    <row r="326" spans="1:10" x14ac:dyDescent="0.25">
      <c r="A326" s="6"/>
      <c r="B326" s="6"/>
      <c r="C326" s="70"/>
      <c r="D326" s="19"/>
      <c r="G326" s="19"/>
      <c r="H326" s="19"/>
      <c r="I326" s="19"/>
      <c r="J326" s="19"/>
    </row>
    <row r="327" spans="1:10" x14ac:dyDescent="0.25">
      <c r="A327" s="6"/>
      <c r="B327" s="6"/>
      <c r="C327" s="70"/>
      <c r="D327" s="19"/>
      <c r="G327" s="19"/>
      <c r="H327" s="19"/>
      <c r="I327" s="19"/>
      <c r="J327" s="19"/>
    </row>
    <row r="328" spans="1:10" x14ac:dyDescent="0.25">
      <c r="A328" s="6"/>
      <c r="B328" s="6"/>
      <c r="C328" s="70"/>
      <c r="D328" s="19"/>
      <c r="G328" s="19"/>
      <c r="H328" s="19"/>
      <c r="I328" s="19"/>
      <c r="J328" s="19"/>
    </row>
    <row r="329" spans="1:10" x14ac:dyDescent="0.25">
      <c r="A329" s="6"/>
      <c r="B329" s="6"/>
      <c r="C329" s="70"/>
      <c r="D329" s="19"/>
      <c r="G329" s="19"/>
      <c r="H329" s="19"/>
      <c r="I329" s="19"/>
      <c r="J329" s="19"/>
    </row>
    <row r="330" spans="1:10" x14ac:dyDescent="0.25">
      <c r="A330" s="6"/>
      <c r="B330" s="6"/>
      <c r="C330" s="70"/>
      <c r="D330" s="19"/>
      <c r="G330" s="19"/>
      <c r="H330" s="19"/>
      <c r="I330" s="19"/>
      <c r="J330" s="19"/>
    </row>
    <row r="331" spans="1:10" x14ac:dyDescent="0.25">
      <c r="A331" s="6"/>
      <c r="B331" s="6"/>
      <c r="C331" s="70"/>
      <c r="D331" s="19"/>
      <c r="G331" s="19"/>
      <c r="H331" s="19"/>
      <c r="I331" s="19"/>
      <c r="J331" s="19"/>
    </row>
    <row r="332" spans="1:10" x14ac:dyDescent="0.25">
      <c r="A332" s="6"/>
      <c r="B332" s="6"/>
      <c r="C332" s="70"/>
      <c r="D332" s="19"/>
      <c r="G332" s="19"/>
      <c r="H332" s="19"/>
      <c r="I332" s="19"/>
      <c r="J332" s="19"/>
    </row>
    <row r="333" spans="1:10" x14ac:dyDescent="0.25">
      <c r="A333" s="6"/>
      <c r="B333" s="6"/>
      <c r="C333" s="70"/>
      <c r="D333" s="19"/>
      <c r="G333" s="19"/>
      <c r="H333" s="19"/>
      <c r="I333" s="19"/>
      <c r="J333" s="19"/>
    </row>
    <row r="334" spans="1:10" x14ac:dyDescent="0.25">
      <c r="A334" s="6"/>
      <c r="B334" s="6"/>
      <c r="C334" s="70"/>
      <c r="D334" s="19"/>
      <c r="G334" s="19"/>
      <c r="H334" s="19"/>
      <c r="I334" s="19"/>
      <c r="J334" s="19"/>
    </row>
    <row r="335" spans="1:10" x14ac:dyDescent="0.25">
      <c r="A335" s="6"/>
      <c r="B335" s="6"/>
      <c r="C335" s="70"/>
      <c r="D335" s="19"/>
      <c r="G335" s="19"/>
      <c r="H335" s="19"/>
      <c r="I335" s="19"/>
      <c r="J335" s="19"/>
    </row>
    <row r="336" spans="1:10" x14ac:dyDescent="0.25">
      <c r="A336" s="6"/>
      <c r="B336" s="19"/>
      <c r="C336" s="71"/>
      <c r="D336" s="19"/>
      <c r="G336" s="19"/>
      <c r="H336" s="19"/>
      <c r="I336" s="19"/>
      <c r="J336" s="19"/>
    </row>
    <row r="337" spans="1:10" x14ac:dyDescent="0.25">
      <c r="A337" s="33"/>
      <c r="B337" s="19"/>
      <c r="C337" s="71"/>
      <c r="D337" s="19"/>
      <c r="G337" s="21"/>
      <c r="H337" s="19"/>
      <c r="I337" s="19"/>
      <c r="J337" s="19"/>
    </row>
    <row r="338" spans="1:10" x14ac:dyDescent="0.25">
      <c r="A338" s="6"/>
      <c r="B338" s="18"/>
      <c r="C338" s="68"/>
      <c r="D338" s="19"/>
      <c r="G338" s="18"/>
      <c r="H338" s="18"/>
      <c r="I338" s="18"/>
      <c r="J338" s="19"/>
    </row>
    <row r="339" spans="1:10" x14ac:dyDescent="0.25">
      <c r="A339" s="6"/>
      <c r="B339" s="19"/>
      <c r="C339" s="71"/>
      <c r="D339" s="19"/>
      <c r="G339" s="19"/>
      <c r="H339" s="19"/>
      <c r="I339" s="19"/>
      <c r="J339" s="19"/>
    </row>
    <row r="340" spans="1:10" x14ac:dyDescent="0.25">
      <c r="A340" s="6"/>
      <c r="B340" s="19"/>
      <c r="C340" s="71"/>
      <c r="D340" s="19"/>
      <c r="G340" s="19"/>
      <c r="H340" s="19"/>
      <c r="I340" s="19"/>
      <c r="J340" s="19"/>
    </row>
    <row r="341" spans="1:10" x14ac:dyDescent="0.25">
      <c r="A341" s="6"/>
      <c r="B341" s="19"/>
      <c r="C341" s="71"/>
      <c r="D341" s="19"/>
      <c r="G341" s="19"/>
      <c r="H341" s="19"/>
      <c r="I341" s="19"/>
      <c r="J341" s="19"/>
    </row>
    <row r="342" spans="1:10" x14ac:dyDescent="0.25">
      <c r="A342" s="6"/>
      <c r="B342" s="19"/>
      <c r="C342" s="71"/>
      <c r="D342" s="19"/>
      <c r="G342" s="19"/>
      <c r="H342" s="19"/>
      <c r="I342" s="19"/>
      <c r="J342" s="19"/>
    </row>
    <row r="343" spans="1:10" x14ac:dyDescent="0.25">
      <c r="A343" s="6"/>
      <c r="B343" s="19"/>
      <c r="C343" s="71"/>
      <c r="D343" s="19"/>
      <c r="G343" s="19"/>
      <c r="H343" s="19"/>
      <c r="I343" s="19"/>
      <c r="J343" s="19"/>
    </row>
    <row r="344" spans="1:10" x14ac:dyDescent="0.25">
      <c r="A344" s="6"/>
      <c r="B344" s="19"/>
      <c r="C344" s="71"/>
      <c r="D344" s="19"/>
      <c r="G344" s="19"/>
      <c r="H344" s="19"/>
      <c r="I344" s="19"/>
      <c r="J344" s="19"/>
    </row>
    <row r="345" spans="1:10" x14ac:dyDescent="0.25">
      <c r="A345" s="6"/>
      <c r="B345" s="19"/>
      <c r="C345" s="71"/>
      <c r="D345" s="19"/>
      <c r="G345" s="19"/>
      <c r="H345" s="19"/>
      <c r="I345" s="19"/>
      <c r="J345" s="19"/>
    </row>
    <row r="346" spans="1:10" x14ac:dyDescent="0.25">
      <c r="A346" s="6"/>
      <c r="B346" s="19"/>
      <c r="C346" s="71"/>
      <c r="D346" s="19"/>
      <c r="G346" s="19"/>
      <c r="H346" s="19"/>
      <c r="I346" s="19"/>
      <c r="J346" s="19"/>
    </row>
    <row r="347" spans="1:10" x14ac:dyDescent="0.25">
      <c r="A347" s="6"/>
      <c r="B347" s="19"/>
      <c r="C347" s="71"/>
      <c r="D347" s="19"/>
      <c r="G347" s="19"/>
      <c r="H347" s="19"/>
      <c r="I347" s="19"/>
      <c r="J347" s="19"/>
    </row>
    <row r="348" spans="1:10" x14ac:dyDescent="0.25">
      <c r="A348" s="6"/>
      <c r="B348" s="19"/>
      <c r="C348" s="71"/>
      <c r="D348" s="19"/>
      <c r="G348" s="19"/>
      <c r="H348" s="19"/>
      <c r="I348" s="19"/>
      <c r="J348" s="19"/>
    </row>
    <row r="349" spans="1:10" x14ac:dyDescent="0.25">
      <c r="A349" s="6"/>
      <c r="B349" s="19"/>
      <c r="C349" s="71"/>
      <c r="D349" s="19"/>
      <c r="G349" s="19"/>
      <c r="H349" s="19"/>
      <c r="I349" s="19"/>
      <c r="J349" s="19"/>
    </row>
    <row r="350" spans="1:10" x14ac:dyDescent="0.25">
      <c r="A350" s="33"/>
      <c r="B350" s="19"/>
      <c r="C350" s="71"/>
      <c r="D350" s="19"/>
      <c r="G350" s="21"/>
      <c r="H350" s="19"/>
      <c r="I350" s="19"/>
      <c r="J350" s="19"/>
    </row>
    <row r="351" spans="1:10" x14ac:dyDescent="0.25">
      <c r="A351" s="6"/>
      <c r="B351" s="18"/>
      <c r="C351" s="68"/>
      <c r="D351" s="19"/>
      <c r="G351" s="18"/>
      <c r="H351" s="18"/>
      <c r="I351" s="18"/>
      <c r="J351" s="19"/>
    </row>
    <row r="352" spans="1:10" x14ac:dyDescent="0.25">
      <c r="A352" s="6"/>
      <c r="B352" s="19"/>
      <c r="C352" s="71"/>
      <c r="D352" s="19"/>
      <c r="G352" s="19"/>
      <c r="H352" s="19"/>
      <c r="I352" s="19"/>
      <c r="J352" s="19"/>
    </row>
    <row r="353" spans="1:10" x14ac:dyDescent="0.25">
      <c r="A353" s="6"/>
      <c r="B353" s="19"/>
      <c r="C353" s="71"/>
      <c r="D353" s="19"/>
      <c r="G353" s="19"/>
      <c r="H353" s="19"/>
      <c r="I353" s="19"/>
      <c r="J353" s="19"/>
    </row>
    <row r="354" spans="1:10" x14ac:dyDescent="0.25">
      <c r="A354" s="6"/>
      <c r="B354" s="19"/>
      <c r="C354" s="71"/>
      <c r="D354" s="19"/>
      <c r="G354" s="19"/>
      <c r="H354" s="19"/>
      <c r="I354" s="19"/>
      <c r="J354" s="19"/>
    </row>
    <row r="355" spans="1:10" x14ac:dyDescent="0.25">
      <c r="A355" s="6"/>
      <c r="B355" s="19"/>
      <c r="C355" s="71"/>
      <c r="D355" s="19"/>
      <c r="G355" s="19"/>
      <c r="H355" s="19"/>
      <c r="I355" s="19"/>
      <c r="J355" s="19"/>
    </row>
    <row r="356" spans="1:10" x14ac:dyDescent="0.25">
      <c r="A356" s="6"/>
      <c r="B356" s="19"/>
      <c r="C356" s="71"/>
      <c r="D356" s="19"/>
      <c r="G356" s="19"/>
      <c r="H356" s="19"/>
      <c r="I356" s="19"/>
      <c r="J356" s="19"/>
    </row>
    <row r="357" spans="1:10" x14ac:dyDescent="0.25">
      <c r="A357" s="6"/>
      <c r="B357" s="19"/>
      <c r="C357" s="71"/>
      <c r="D357" s="19"/>
      <c r="G357" s="19"/>
      <c r="H357" s="19"/>
      <c r="I357" s="19"/>
      <c r="J357" s="19"/>
    </row>
    <row r="358" spans="1:10" x14ac:dyDescent="0.25">
      <c r="A358" s="6"/>
      <c r="B358" s="19"/>
      <c r="C358" s="71"/>
      <c r="D358" s="19"/>
      <c r="G358" s="19"/>
      <c r="H358" s="19"/>
      <c r="I358" s="19"/>
      <c r="J358" s="19"/>
    </row>
    <row r="359" spans="1:10" x14ac:dyDescent="0.25">
      <c r="A359" s="6"/>
      <c r="B359" s="19"/>
      <c r="C359" s="71"/>
      <c r="D359" s="19"/>
      <c r="G359" s="19"/>
      <c r="H359" s="19"/>
      <c r="I359" s="19"/>
      <c r="J359" s="19"/>
    </row>
    <row r="360" spans="1:10" x14ac:dyDescent="0.25">
      <c r="A360" s="6"/>
      <c r="B360" s="19"/>
      <c r="C360" s="71"/>
      <c r="D360" s="19"/>
      <c r="G360" s="19"/>
      <c r="H360" s="19"/>
      <c r="I360" s="19"/>
      <c r="J360" s="19"/>
    </row>
    <row r="361" spans="1:10" x14ac:dyDescent="0.25">
      <c r="A361" s="6"/>
      <c r="B361" s="19"/>
      <c r="C361" s="71"/>
      <c r="D361" s="19"/>
      <c r="G361" s="19"/>
      <c r="H361" s="19"/>
      <c r="I361" s="19"/>
      <c r="J361" s="19"/>
    </row>
    <row r="362" spans="1:10" x14ac:dyDescent="0.25">
      <c r="A362" s="6"/>
      <c r="B362" s="19"/>
      <c r="C362" s="71"/>
      <c r="D362" s="19"/>
      <c r="G362" s="19"/>
      <c r="H362" s="19"/>
      <c r="I362" s="19"/>
      <c r="J362" s="19"/>
    </row>
    <row r="363" spans="1:10" x14ac:dyDescent="0.25">
      <c r="A363" s="33"/>
      <c r="B363" s="19"/>
      <c r="C363" s="71"/>
      <c r="D363" s="19"/>
      <c r="G363" s="21"/>
      <c r="H363" s="19"/>
      <c r="I363" s="19"/>
      <c r="J363" s="19"/>
    </row>
    <row r="364" spans="1:10" x14ac:dyDescent="0.25">
      <c r="A364" s="6"/>
      <c r="B364" s="18"/>
      <c r="C364" s="68"/>
      <c r="D364" s="19"/>
      <c r="G364" s="18"/>
      <c r="H364" s="18"/>
      <c r="I364" s="18"/>
      <c r="J364" s="19"/>
    </row>
    <row r="365" spans="1:10" x14ac:dyDescent="0.25">
      <c r="A365" s="6"/>
      <c r="B365" s="19"/>
      <c r="C365" s="71"/>
      <c r="D365" s="19"/>
      <c r="G365" s="19"/>
      <c r="H365" s="19"/>
      <c r="I365" s="19"/>
      <c r="J365" s="19"/>
    </row>
    <row r="366" spans="1:10" x14ac:dyDescent="0.25">
      <c r="A366" s="6"/>
      <c r="B366" s="19"/>
      <c r="C366" s="71"/>
      <c r="D366" s="19"/>
      <c r="G366" s="19"/>
      <c r="H366" s="19"/>
      <c r="I366" s="19"/>
      <c r="J366" s="19"/>
    </row>
    <row r="367" spans="1:10" x14ac:dyDescent="0.25">
      <c r="A367" s="6"/>
      <c r="B367" s="19"/>
      <c r="C367" s="71"/>
      <c r="D367" s="19"/>
      <c r="G367" s="19"/>
      <c r="H367" s="19"/>
      <c r="I367" s="19"/>
      <c r="J367" s="19"/>
    </row>
    <row r="368" spans="1:10" x14ac:dyDescent="0.25">
      <c r="A368" s="6"/>
      <c r="B368" s="19"/>
      <c r="C368" s="71"/>
      <c r="D368" s="19"/>
      <c r="G368" s="19"/>
      <c r="H368" s="19"/>
      <c r="I368" s="19"/>
      <c r="J368" s="19"/>
    </row>
    <row r="369" spans="1:10" x14ac:dyDescent="0.25">
      <c r="A369" s="6"/>
      <c r="B369" s="19"/>
      <c r="C369" s="71"/>
      <c r="D369" s="19"/>
      <c r="G369" s="19"/>
      <c r="H369" s="19"/>
      <c r="I369" s="19"/>
      <c r="J369" s="19"/>
    </row>
    <row r="370" spans="1:10" x14ac:dyDescent="0.25">
      <c r="A370" s="6"/>
      <c r="B370" s="19"/>
      <c r="C370" s="71"/>
      <c r="D370" s="19"/>
      <c r="G370" s="19"/>
      <c r="H370" s="19"/>
      <c r="I370" s="19"/>
      <c r="J370" s="19"/>
    </row>
    <row r="371" spans="1:10" x14ac:dyDescent="0.25">
      <c r="A371" s="6"/>
      <c r="B371" s="19"/>
      <c r="C371" s="71"/>
      <c r="D371" s="19"/>
      <c r="G371" s="19"/>
      <c r="H371" s="19"/>
      <c r="I371" s="19"/>
      <c r="J371" s="19"/>
    </row>
    <row r="372" spans="1:10" x14ac:dyDescent="0.25">
      <c r="A372" s="6"/>
      <c r="B372" s="19"/>
      <c r="C372" s="71"/>
      <c r="D372" s="19"/>
      <c r="G372" s="19"/>
      <c r="H372" s="19"/>
      <c r="I372" s="19"/>
      <c r="J372" s="19"/>
    </row>
    <row r="373" spans="1:10" x14ac:dyDescent="0.25">
      <c r="A373" s="6"/>
      <c r="B373" s="19"/>
      <c r="C373" s="71"/>
      <c r="D373" s="19"/>
      <c r="G373" s="19"/>
      <c r="H373" s="19"/>
      <c r="I373" s="19"/>
      <c r="J373" s="19"/>
    </row>
    <row r="374" spans="1:10" x14ac:dyDescent="0.25">
      <c r="A374" s="6"/>
      <c r="B374" s="19"/>
      <c r="C374" s="71"/>
      <c r="D374" s="19"/>
      <c r="G374" s="19"/>
      <c r="H374" s="19"/>
      <c r="I374" s="19"/>
      <c r="J374" s="19"/>
    </row>
    <row r="375" spans="1:10" x14ac:dyDescent="0.25">
      <c r="A375" s="6"/>
      <c r="B375" s="19"/>
      <c r="C375" s="71"/>
      <c r="D375" s="19"/>
      <c r="G375" s="19"/>
      <c r="H375" s="19"/>
      <c r="I375" s="19"/>
      <c r="J375" s="19"/>
    </row>
    <row r="376" spans="1:10" x14ac:dyDescent="0.25">
      <c r="A376" s="8"/>
      <c r="B376" s="19"/>
      <c r="C376" s="71"/>
      <c r="D376" s="19"/>
      <c r="G376" s="19"/>
      <c r="H376" s="19"/>
      <c r="I376" s="19"/>
      <c r="J376" s="19"/>
    </row>
    <row r="377" spans="1:10" x14ac:dyDescent="0.25">
      <c r="A377" s="8"/>
      <c r="B377" s="19"/>
      <c r="C377" s="71"/>
      <c r="D377" s="19"/>
      <c r="G377" s="19"/>
      <c r="H377" s="19"/>
      <c r="I377" s="19"/>
      <c r="J377" s="19"/>
    </row>
    <row r="378" spans="1:10" x14ac:dyDescent="0.25">
      <c r="A378" s="8"/>
      <c r="B378" s="19"/>
      <c r="C378" s="71"/>
      <c r="D378" s="19"/>
      <c r="G378" s="19"/>
      <c r="H378" s="19"/>
      <c r="I378" s="19"/>
      <c r="J378" s="19"/>
    </row>
    <row r="379" spans="1:10" x14ac:dyDescent="0.25">
      <c r="A379" s="6"/>
      <c r="B379" s="19"/>
      <c r="C379" s="71"/>
      <c r="D379" s="19"/>
      <c r="G379" s="21"/>
      <c r="H379" s="19"/>
      <c r="I379" s="19"/>
      <c r="J379" s="19"/>
    </row>
    <row r="380" spans="1:10" x14ac:dyDescent="0.25">
      <c r="A380" s="33"/>
      <c r="B380" s="19"/>
      <c r="C380" s="71"/>
      <c r="D380" s="19"/>
      <c r="G380" s="18"/>
      <c r="H380" s="18"/>
      <c r="I380" s="18"/>
      <c r="J380" s="19"/>
    </row>
    <row r="381" spans="1:10" x14ac:dyDescent="0.25">
      <c r="A381" s="6"/>
      <c r="B381" s="18"/>
      <c r="C381" s="68"/>
      <c r="D381" s="19"/>
      <c r="G381" s="19"/>
      <c r="H381" s="19"/>
      <c r="I381" s="19"/>
      <c r="J381" s="19"/>
    </row>
    <row r="382" spans="1:10" x14ac:dyDescent="0.25">
      <c r="A382" s="6"/>
      <c r="B382" s="19"/>
      <c r="C382" s="71"/>
      <c r="D382" s="19"/>
      <c r="G382" s="19"/>
      <c r="H382" s="19"/>
      <c r="I382" s="19"/>
      <c r="J382" s="19"/>
    </row>
    <row r="383" spans="1:10" x14ac:dyDescent="0.25">
      <c r="A383" s="6"/>
      <c r="B383" s="19"/>
      <c r="C383" s="71"/>
      <c r="D383" s="19"/>
      <c r="G383" s="19"/>
      <c r="H383" s="19"/>
      <c r="I383" s="19"/>
      <c r="J383" s="19"/>
    </row>
    <row r="384" spans="1:10" x14ac:dyDescent="0.25">
      <c r="A384" s="6"/>
      <c r="B384" s="19"/>
      <c r="C384" s="71"/>
      <c r="D384" s="19"/>
      <c r="G384" s="19"/>
      <c r="H384" s="19"/>
      <c r="I384" s="19"/>
      <c r="J384" s="19"/>
    </row>
    <row r="385" spans="1:10" x14ac:dyDescent="0.25">
      <c r="A385" s="6"/>
      <c r="B385" s="19"/>
      <c r="C385" s="71"/>
      <c r="D385" s="19"/>
      <c r="G385" s="19"/>
      <c r="H385" s="19"/>
      <c r="I385" s="19"/>
      <c r="J385" s="19"/>
    </row>
    <row r="386" spans="1:10" x14ac:dyDescent="0.25">
      <c r="A386" s="6"/>
      <c r="B386" s="19"/>
      <c r="C386" s="71"/>
      <c r="D386" s="19"/>
      <c r="G386" s="19"/>
      <c r="H386" s="19"/>
      <c r="I386" s="19"/>
      <c r="J386" s="19"/>
    </row>
    <row r="387" spans="1:10" x14ac:dyDescent="0.25">
      <c r="A387" s="6"/>
      <c r="B387" s="19"/>
      <c r="C387" s="71"/>
      <c r="D387" s="19"/>
      <c r="G387" s="19"/>
      <c r="H387" s="19"/>
      <c r="I387" s="19"/>
      <c r="J387" s="19"/>
    </row>
    <row r="388" spans="1:10" x14ac:dyDescent="0.25">
      <c r="A388" s="6"/>
      <c r="B388" s="19"/>
      <c r="C388" s="71"/>
      <c r="D388" s="19"/>
      <c r="G388" s="19"/>
      <c r="H388" s="19"/>
      <c r="I388" s="19"/>
      <c r="J388" s="19"/>
    </row>
    <row r="389" spans="1:10" x14ac:dyDescent="0.25">
      <c r="A389" s="6"/>
      <c r="B389" s="19"/>
      <c r="C389" s="71"/>
      <c r="D389" s="19"/>
      <c r="G389" s="19"/>
      <c r="H389" s="19"/>
      <c r="I389" s="19"/>
      <c r="J389" s="19"/>
    </row>
    <row r="390" spans="1:10" x14ac:dyDescent="0.25">
      <c r="A390" s="6"/>
      <c r="B390" s="19"/>
      <c r="C390" s="71"/>
      <c r="D390" s="19"/>
      <c r="G390" s="19"/>
      <c r="H390" s="19"/>
      <c r="I390" s="19"/>
      <c r="J390" s="19"/>
    </row>
    <row r="391" spans="1:10" x14ac:dyDescent="0.25">
      <c r="A391" s="6"/>
      <c r="B391" s="19"/>
      <c r="C391" s="71"/>
      <c r="D391" s="19"/>
      <c r="G391" s="19"/>
      <c r="H391" s="19"/>
      <c r="I391" s="19"/>
      <c r="J391" s="19"/>
    </row>
    <row r="392" spans="1:10" x14ac:dyDescent="0.25">
      <c r="A392" s="6"/>
      <c r="B392" s="19"/>
      <c r="C392" s="71"/>
      <c r="D392" s="19"/>
      <c r="G392" s="19"/>
      <c r="H392" s="19"/>
      <c r="I392" s="19"/>
      <c r="J392" s="19"/>
    </row>
    <row r="393" spans="1:10" x14ac:dyDescent="0.25">
      <c r="A393" s="33"/>
      <c r="B393" s="19"/>
      <c r="C393" s="71"/>
      <c r="D393" s="19"/>
      <c r="G393" s="19"/>
      <c r="H393" s="19"/>
      <c r="I393" s="19"/>
      <c r="J393" s="19"/>
    </row>
    <row r="394" spans="1:10" x14ac:dyDescent="0.25">
      <c r="A394" s="6"/>
      <c r="B394" s="18"/>
      <c r="C394" s="68"/>
      <c r="D394" s="19"/>
      <c r="G394" s="19"/>
      <c r="H394" s="19"/>
      <c r="I394" s="19"/>
      <c r="J394" s="19"/>
    </row>
    <row r="395" spans="1:10" x14ac:dyDescent="0.25">
      <c r="A395" s="6"/>
      <c r="B395" s="19"/>
      <c r="C395" s="71"/>
      <c r="D395" s="19"/>
      <c r="G395" s="21"/>
      <c r="H395" s="19"/>
      <c r="I395" s="19"/>
      <c r="J395" s="19"/>
    </row>
    <row r="396" spans="1:10" x14ac:dyDescent="0.25">
      <c r="A396" s="6"/>
      <c r="B396" s="19"/>
      <c r="C396" s="71"/>
      <c r="D396" s="19"/>
      <c r="G396" s="18"/>
      <c r="H396" s="18"/>
      <c r="I396" s="18"/>
      <c r="J396" s="19"/>
    </row>
    <row r="397" spans="1:10" x14ac:dyDescent="0.25">
      <c r="A397" s="6"/>
      <c r="B397" s="19"/>
      <c r="C397" s="71"/>
      <c r="D397" s="19"/>
      <c r="G397" s="19"/>
      <c r="H397" s="19"/>
      <c r="I397" s="19"/>
      <c r="J397" s="19"/>
    </row>
    <row r="398" spans="1:10" x14ac:dyDescent="0.25">
      <c r="A398" s="6"/>
      <c r="B398" s="19"/>
      <c r="C398" s="71"/>
      <c r="D398" s="19"/>
      <c r="G398" s="19"/>
      <c r="H398" s="19"/>
      <c r="I398" s="19"/>
      <c r="J398" s="19"/>
    </row>
    <row r="399" spans="1:10" x14ac:dyDescent="0.25">
      <c r="A399" s="6"/>
      <c r="B399" s="19"/>
      <c r="C399" s="71"/>
      <c r="D399" s="19"/>
      <c r="G399" s="19"/>
      <c r="H399" s="19"/>
      <c r="I399" s="19"/>
      <c r="J399" s="19"/>
    </row>
    <row r="400" spans="1:10" x14ac:dyDescent="0.25">
      <c r="A400" s="6"/>
      <c r="B400" s="19"/>
      <c r="C400" s="71"/>
      <c r="D400" s="19"/>
      <c r="G400" s="19"/>
      <c r="H400" s="19"/>
      <c r="I400" s="19"/>
      <c r="J400" s="19"/>
    </row>
    <row r="401" spans="1:10" x14ac:dyDescent="0.25">
      <c r="A401" s="6"/>
      <c r="B401" s="19"/>
      <c r="C401" s="71"/>
      <c r="D401" s="19"/>
      <c r="G401" s="19"/>
      <c r="H401" s="19"/>
      <c r="I401" s="19"/>
      <c r="J401" s="19"/>
    </row>
    <row r="402" spans="1:10" x14ac:dyDescent="0.25">
      <c r="A402" s="6"/>
      <c r="B402" s="19"/>
      <c r="C402" s="71"/>
      <c r="D402" s="19"/>
      <c r="G402" s="19"/>
      <c r="H402" s="19"/>
      <c r="I402" s="19"/>
      <c r="J402" s="19"/>
    </row>
    <row r="403" spans="1:10" x14ac:dyDescent="0.25">
      <c r="A403" s="6"/>
      <c r="B403" s="19"/>
      <c r="C403" s="71"/>
      <c r="D403" s="19"/>
      <c r="G403" s="19"/>
      <c r="H403" s="19"/>
      <c r="I403" s="19"/>
      <c r="J403" s="19"/>
    </row>
    <row r="404" spans="1:10" x14ac:dyDescent="0.25">
      <c r="A404" s="6"/>
      <c r="B404" s="19"/>
      <c r="C404" s="71"/>
      <c r="D404" s="19"/>
      <c r="G404" s="19"/>
      <c r="H404" s="19"/>
      <c r="I404" s="19"/>
      <c r="J404" s="19"/>
    </row>
    <row r="405" spans="1:10" x14ac:dyDescent="0.25">
      <c r="A405" s="6"/>
      <c r="B405" s="19"/>
      <c r="C405" s="71"/>
      <c r="D405" s="19"/>
      <c r="G405" s="19"/>
      <c r="H405" s="19"/>
      <c r="I405" s="19"/>
      <c r="J405" s="19"/>
    </row>
    <row r="406" spans="1:10" x14ac:dyDescent="0.25">
      <c r="A406" s="33"/>
      <c r="B406" s="19"/>
      <c r="C406" s="71"/>
      <c r="D406" s="19"/>
      <c r="G406" s="19"/>
      <c r="H406" s="19"/>
      <c r="I406" s="19"/>
      <c r="J406" s="19"/>
    </row>
    <row r="407" spans="1:10" x14ac:dyDescent="0.25">
      <c r="A407" s="6"/>
      <c r="B407" s="18"/>
      <c r="C407" s="68"/>
      <c r="D407" s="19"/>
      <c r="G407" s="19"/>
      <c r="H407" s="19"/>
      <c r="I407" s="19"/>
      <c r="J407" s="19"/>
    </row>
    <row r="408" spans="1:10" x14ac:dyDescent="0.25">
      <c r="A408" s="6"/>
      <c r="B408" s="19"/>
      <c r="C408" s="71"/>
      <c r="D408" s="19"/>
      <c r="G408" s="19"/>
      <c r="H408" s="19"/>
      <c r="I408" s="19"/>
      <c r="J408" s="19"/>
    </row>
    <row r="409" spans="1:10" x14ac:dyDescent="0.25">
      <c r="A409" s="6"/>
      <c r="B409" s="19"/>
      <c r="C409" s="71"/>
      <c r="D409" s="19"/>
      <c r="G409" s="19"/>
      <c r="H409" s="19"/>
      <c r="I409" s="19"/>
      <c r="J409" s="19"/>
    </row>
    <row r="410" spans="1:10" x14ac:dyDescent="0.25">
      <c r="A410" s="6"/>
      <c r="B410" s="19"/>
      <c r="C410" s="71"/>
      <c r="D410" s="19"/>
      <c r="G410" s="19"/>
      <c r="H410" s="19"/>
      <c r="I410" s="19"/>
      <c r="J410" s="19"/>
    </row>
    <row r="411" spans="1:10" x14ac:dyDescent="0.25">
      <c r="A411" s="6"/>
      <c r="B411" s="19"/>
      <c r="C411" s="71"/>
      <c r="D411" s="19"/>
      <c r="G411" s="21"/>
      <c r="H411" s="19"/>
      <c r="I411" s="19"/>
      <c r="J411" s="19"/>
    </row>
    <row r="412" spans="1:10" x14ac:dyDescent="0.25">
      <c r="A412" s="6"/>
      <c r="B412" s="19"/>
      <c r="C412" s="71"/>
      <c r="D412" s="19"/>
      <c r="G412" s="18"/>
      <c r="H412" s="18"/>
      <c r="I412" s="18"/>
      <c r="J412" s="19"/>
    </row>
    <row r="413" spans="1:10" x14ac:dyDescent="0.25">
      <c r="A413" s="6"/>
      <c r="B413" s="19"/>
      <c r="C413" s="71"/>
      <c r="D413" s="19"/>
      <c r="G413" s="19"/>
      <c r="H413" s="19"/>
      <c r="I413" s="19"/>
      <c r="J413" s="19"/>
    </row>
    <row r="414" spans="1:10" x14ac:dyDescent="0.25">
      <c r="A414" s="6"/>
      <c r="B414" s="19"/>
      <c r="C414" s="71"/>
      <c r="D414" s="19"/>
      <c r="G414" s="19"/>
      <c r="H414" s="19"/>
      <c r="I414" s="19"/>
      <c r="J414" s="19"/>
    </row>
    <row r="415" spans="1:10" x14ac:dyDescent="0.25">
      <c r="A415" s="6"/>
      <c r="B415" s="19"/>
      <c r="C415" s="71"/>
      <c r="D415" s="19"/>
      <c r="G415" s="19"/>
      <c r="H415" s="19"/>
      <c r="I415" s="19"/>
      <c r="J415" s="19"/>
    </row>
    <row r="416" spans="1:10" x14ac:dyDescent="0.25">
      <c r="A416" s="6"/>
      <c r="B416" s="19"/>
      <c r="C416" s="71"/>
      <c r="D416" s="19"/>
      <c r="G416" s="19"/>
      <c r="H416" s="19"/>
      <c r="I416" s="19"/>
      <c r="J416" s="19"/>
    </row>
    <row r="417" spans="1:10" x14ac:dyDescent="0.25">
      <c r="A417" s="6"/>
      <c r="B417" s="19"/>
      <c r="C417" s="71"/>
      <c r="D417" s="19"/>
      <c r="G417" s="19"/>
      <c r="H417" s="19"/>
      <c r="I417" s="19"/>
      <c r="J417" s="19"/>
    </row>
    <row r="418" spans="1:10" x14ac:dyDescent="0.25">
      <c r="A418" s="6"/>
      <c r="B418" s="19"/>
      <c r="C418" s="71"/>
      <c r="D418" s="19"/>
      <c r="G418" s="19"/>
      <c r="H418" s="19"/>
      <c r="I418" s="19"/>
      <c r="J418" s="19"/>
    </row>
    <row r="419" spans="1:10" x14ac:dyDescent="0.25">
      <c r="A419" s="6"/>
      <c r="B419" s="19"/>
      <c r="C419" s="71"/>
      <c r="D419" s="19"/>
      <c r="G419" s="19"/>
      <c r="H419" s="19"/>
      <c r="I419" s="19"/>
      <c r="J419" s="19"/>
    </row>
    <row r="420" spans="1:10" x14ac:dyDescent="0.25">
      <c r="A420" s="33"/>
      <c r="B420" s="19"/>
      <c r="C420" s="71"/>
      <c r="D420" s="19"/>
      <c r="G420" s="19"/>
      <c r="H420" s="19"/>
      <c r="I420" s="19"/>
      <c r="J420" s="19"/>
    </row>
    <row r="421" spans="1:10" x14ac:dyDescent="0.25">
      <c r="A421" s="6"/>
      <c r="B421" s="18"/>
      <c r="C421" s="68"/>
      <c r="D421" s="19"/>
      <c r="G421" s="19"/>
      <c r="H421" s="19"/>
      <c r="I421" s="19"/>
      <c r="J421" s="19"/>
    </row>
    <row r="422" spans="1:10" x14ac:dyDescent="0.25">
      <c r="A422" s="6"/>
      <c r="B422" s="19"/>
      <c r="C422" s="71"/>
      <c r="D422" s="19"/>
      <c r="G422" s="19"/>
      <c r="H422" s="19"/>
      <c r="I422" s="19"/>
      <c r="J422" s="19"/>
    </row>
    <row r="423" spans="1:10" x14ac:dyDescent="0.25">
      <c r="A423" s="6"/>
      <c r="B423" s="19"/>
      <c r="C423" s="71"/>
      <c r="D423" s="19"/>
      <c r="G423" s="19"/>
      <c r="H423" s="19"/>
      <c r="I423" s="19"/>
      <c r="J423" s="19"/>
    </row>
    <row r="424" spans="1:10" x14ac:dyDescent="0.25">
      <c r="A424" s="6"/>
      <c r="B424" s="19"/>
      <c r="C424" s="71"/>
      <c r="D424" s="19"/>
      <c r="G424" s="19"/>
      <c r="H424" s="19"/>
      <c r="I424" s="19"/>
      <c r="J424" s="19"/>
    </row>
    <row r="425" spans="1:10" x14ac:dyDescent="0.25">
      <c r="A425" s="6"/>
      <c r="B425" s="19"/>
      <c r="C425" s="71"/>
      <c r="D425" s="19"/>
      <c r="G425" s="19"/>
      <c r="H425" s="19"/>
      <c r="I425" s="19"/>
      <c r="J425" s="19"/>
    </row>
    <row r="426" spans="1:10" x14ac:dyDescent="0.25">
      <c r="A426" s="6"/>
      <c r="B426" s="19"/>
      <c r="C426" s="71"/>
      <c r="D426" s="19"/>
      <c r="G426" s="19"/>
      <c r="H426" s="19"/>
      <c r="I426" s="19"/>
      <c r="J426" s="19"/>
    </row>
    <row r="427" spans="1:10" x14ac:dyDescent="0.25">
      <c r="A427" s="6"/>
      <c r="B427" s="19"/>
      <c r="C427" s="71"/>
      <c r="D427" s="19"/>
      <c r="G427" s="21"/>
      <c r="H427" s="19"/>
      <c r="I427" s="19"/>
      <c r="J427" s="19"/>
    </row>
    <row r="428" spans="1:10" x14ac:dyDescent="0.25">
      <c r="A428" s="6"/>
      <c r="B428" s="19"/>
      <c r="C428" s="71"/>
      <c r="D428" s="19"/>
      <c r="G428" s="18"/>
      <c r="H428" s="18"/>
      <c r="I428" s="18"/>
      <c r="J428" s="19"/>
    </row>
    <row r="429" spans="1:10" x14ac:dyDescent="0.25">
      <c r="A429" s="6"/>
      <c r="B429" s="19"/>
      <c r="C429" s="71"/>
      <c r="D429" s="19"/>
      <c r="G429" s="19"/>
      <c r="H429" s="19"/>
      <c r="I429" s="19"/>
      <c r="J429" s="19"/>
    </row>
    <row r="430" spans="1:10" x14ac:dyDescent="0.25">
      <c r="A430" s="6"/>
      <c r="B430" s="19"/>
      <c r="C430" s="71"/>
      <c r="D430" s="19"/>
      <c r="G430" s="19"/>
      <c r="H430" s="19"/>
      <c r="I430" s="19"/>
      <c r="J430" s="19"/>
    </row>
    <row r="431" spans="1:10" x14ac:dyDescent="0.25">
      <c r="A431" s="6"/>
      <c r="B431" s="19"/>
      <c r="C431" s="71"/>
      <c r="D431" s="19"/>
      <c r="G431" s="19"/>
      <c r="H431" s="19"/>
      <c r="I431" s="19"/>
      <c r="J431" s="19"/>
    </row>
    <row r="432" spans="1:10" x14ac:dyDescent="0.25">
      <c r="A432" s="6"/>
      <c r="B432" s="19"/>
      <c r="C432" s="71"/>
      <c r="D432" s="19"/>
      <c r="G432" s="19"/>
      <c r="H432" s="19"/>
      <c r="I432" s="19"/>
      <c r="J432" s="19"/>
    </row>
    <row r="433" spans="1:10" x14ac:dyDescent="0.25">
      <c r="A433" s="33"/>
      <c r="B433" s="19"/>
      <c r="C433" s="71"/>
      <c r="D433" s="19"/>
      <c r="G433" s="19"/>
      <c r="H433" s="19"/>
      <c r="I433" s="19"/>
      <c r="J433" s="19"/>
    </row>
    <row r="434" spans="1:10" x14ac:dyDescent="0.25">
      <c r="A434" s="6"/>
      <c r="B434" s="18"/>
      <c r="C434" s="68"/>
      <c r="D434" s="19"/>
      <c r="G434" s="19"/>
      <c r="H434" s="19"/>
      <c r="I434" s="19"/>
      <c r="J434" s="19"/>
    </row>
    <row r="435" spans="1:10" x14ac:dyDescent="0.25">
      <c r="A435" s="6"/>
      <c r="B435" s="19"/>
      <c r="C435" s="71"/>
      <c r="D435" s="19"/>
      <c r="G435" s="19"/>
      <c r="H435" s="19"/>
      <c r="I435" s="19"/>
      <c r="J435" s="19"/>
    </row>
    <row r="436" spans="1:10" x14ac:dyDescent="0.25">
      <c r="A436" s="6"/>
      <c r="B436" s="19"/>
      <c r="C436" s="71"/>
      <c r="D436" s="19"/>
      <c r="G436" s="19"/>
      <c r="H436" s="19"/>
      <c r="I436" s="19"/>
      <c r="J436" s="19"/>
    </row>
    <row r="437" spans="1:10" x14ac:dyDescent="0.25">
      <c r="A437" s="6"/>
      <c r="B437" s="19"/>
      <c r="C437" s="71"/>
      <c r="D437" s="19"/>
      <c r="G437" s="19"/>
      <c r="H437" s="19"/>
      <c r="I437" s="19"/>
      <c r="J437" s="19"/>
    </row>
    <row r="438" spans="1:10" x14ac:dyDescent="0.25">
      <c r="A438" s="6"/>
      <c r="B438" s="19"/>
      <c r="C438" s="71"/>
      <c r="D438" s="19"/>
      <c r="G438" s="19"/>
      <c r="H438" s="19"/>
      <c r="I438" s="19"/>
      <c r="J438" s="19"/>
    </row>
    <row r="439" spans="1:10" x14ac:dyDescent="0.25">
      <c r="A439" s="6"/>
      <c r="B439" s="19"/>
      <c r="C439" s="71"/>
      <c r="D439" s="19"/>
      <c r="G439" s="19"/>
      <c r="H439" s="19"/>
      <c r="I439" s="19"/>
      <c r="J439" s="19"/>
    </row>
    <row r="440" spans="1:10" x14ac:dyDescent="0.25">
      <c r="A440" s="6"/>
      <c r="B440" s="19"/>
      <c r="C440" s="71"/>
      <c r="D440" s="19"/>
      <c r="G440" s="19"/>
      <c r="H440" s="19"/>
      <c r="I440" s="19"/>
      <c r="J440" s="19"/>
    </row>
    <row r="441" spans="1:10" x14ac:dyDescent="0.25">
      <c r="A441" s="6"/>
      <c r="B441" s="19"/>
      <c r="C441" s="71"/>
      <c r="D441" s="19"/>
      <c r="G441" s="19"/>
      <c r="H441" s="19"/>
      <c r="I441" s="19"/>
      <c r="J441" s="19"/>
    </row>
    <row r="442" spans="1:10" x14ac:dyDescent="0.25">
      <c r="A442" s="6"/>
      <c r="B442" s="19"/>
      <c r="C442" s="71"/>
      <c r="D442" s="19"/>
      <c r="G442" s="19"/>
      <c r="H442" s="19"/>
      <c r="I442" s="19"/>
      <c r="J442" s="19"/>
    </row>
    <row r="443" spans="1:10" x14ac:dyDescent="0.25">
      <c r="A443" s="6"/>
      <c r="B443" s="19"/>
      <c r="C443" s="71"/>
      <c r="D443" s="19"/>
      <c r="G443" s="21"/>
      <c r="H443" s="19"/>
      <c r="I443" s="19"/>
      <c r="J443" s="19"/>
    </row>
    <row r="444" spans="1:10" x14ac:dyDescent="0.25">
      <c r="A444" s="6"/>
      <c r="B444" s="19"/>
      <c r="C444" s="71"/>
      <c r="D444" s="19"/>
      <c r="G444" s="18"/>
      <c r="H444" s="18"/>
      <c r="I444" s="18"/>
      <c r="J444" s="19"/>
    </row>
    <row r="445" spans="1:10" x14ac:dyDescent="0.25">
      <c r="A445" s="6"/>
      <c r="B445" s="19"/>
      <c r="C445" s="71"/>
      <c r="D445" s="19"/>
      <c r="G445" s="19"/>
      <c r="H445" s="19"/>
      <c r="I445" s="19"/>
      <c r="J445" s="19"/>
    </row>
    <row r="446" spans="1:10" x14ac:dyDescent="0.25">
      <c r="A446" s="33"/>
      <c r="B446" s="19"/>
      <c r="C446" s="71"/>
      <c r="D446" s="19"/>
      <c r="G446" s="19"/>
      <c r="H446" s="19"/>
      <c r="I446" s="19"/>
      <c r="J446" s="19"/>
    </row>
    <row r="447" spans="1:10" x14ac:dyDescent="0.25">
      <c r="A447" s="6"/>
      <c r="B447" s="18"/>
      <c r="C447" s="68"/>
      <c r="D447" s="19"/>
      <c r="G447" s="19"/>
      <c r="H447" s="19"/>
      <c r="I447" s="19"/>
      <c r="J447" s="19"/>
    </row>
    <row r="448" spans="1:10" x14ac:dyDescent="0.25">
      <c r="A448" s="6"/>
      <c r="B448" s="19"/>
      <c r="C448" s="71"/>
      <c r="D448" s="19"/>
      <c r="G448" s="19"/>
      <c r="H448" s="19"/>
      <c r="I448" s="19"/>
      <c r="J448" s="19"/>
    </row>
    <row r="449" spans="1:10" x14ac:dyDescent="0.25">
      <c r="A449" s="6"/>
      <c r="B449" s="19"/>
      <c r="C449" s="71"/>
      <c r="D449" s="19"/>
      <c r="G449" s="19"/>
      <c r="H449" s="19"/>
      <c r="I449" s="19"/>
      <c r="J449" s="19"/>
    </row>
    <row r="450" spans="1:10" x14ac:dyDescent="0.25">
      <c r="A450" s="6"/>
      <c r="B450" s="19"/>
      <c r="C450" s="71"/>
      <c r="D450" s="19"/>
      <c r="G450" s="19"/>
      <c r="H450" s="19"/>
      <c r="I450" s="19"/>
      <c r="J450" s="19"/>
    </row>
    <row r="451" spans="1:10" x14ac:dyDescent="0.25">
      <c r="A451" s="6"/>
      <c r="B451" s="19"/>
      <c r="C451" s="71"/>
      <c r="D451" s="19"/>
      <c r="G451" s="19"/>
      <c r="H451" s="19"/>
      <c r="I451" s="19"/>
      <c r="J451" s="19"/>
    </row>
    <row r="452" spans="1:10" x14ac:dyDescent="0.25">
      <c r="A452" s="6"/>
      <c r="B452" s="19"/>
      <c r="C452" s="71"/>
      <c r="D452" s="19"/>
      <c r="G452" s="19"/>
      <c r="H452" s="19"/>
      <c r="I452" s="19"/>
      <c r="J452" s="19"/>
    </row>
    <row r="453" spans="1:10" x14ac:dyDescent="0.25">
      <c r="A453" s="6"/>
      <c r="B453" s="19"/>
      <c r="C453" s="71"/>
      <c r="D453" s="19"/>
      <c r="G453" s="19"/>
      <c r="H453" s="19"/>
      <c r="I453" s="19"/>
      <c r="J453" s="19"/>
    </row>
    <row r="454" spans="1:10" x14ac:dyDescent="0.25">
      <c r="A454" s="6"/>
      <c r="B454" s="19"/>
      <c r="C454" s="71"/>
      <c r="D454" s="19"/>
      <c r="G454" s="19"/>
      <c r="H454" s="19"/>
      <c r="I454" s="19"/>
      <c r="J454" s="19"/>
    </row>
    <row r="455" spans="1:10" x14ac:dyDescent="0.25">
      <c r="A455" s="6"/>
      <c r="B455" s="19"/>
      <c r="C455" s="71"/>
      <c r="D455" s="19"/>
      <c r="G455" s="19"/>
      <c r="H455" s="19"/>
      <c r="I455" s="19"/>
      <c r="J455" s="19"/>
    </row>
    <row r="456" spans="1:10" x14ac:dyDescent="0.25">
      <c r="A456" s="6"/>
      <c r="B456" s="19"/>
      <c r="C456" s="71"/>
      <c r="D456" s="19"/>
      <c r="G456" s="19"/>
      <c r="H456" s="19"/>
      <c r="I456" s="19"/>
      <c r="J456" s="19"/>
    </row>
    <row r="457" spans="1:10" x14ac:dyDescent="0.25">
      <c r="A457" s="6"/>
      <c r="B457" s="19"/>
      <c r="C457" s="71"/>
      <c r="D457" s="19"/>
      <c r="G457" s="21"/>
      <c r="H457" s="19"/>
      <c r="I457" s="19"/>
      <c r="J457" s="19"/>
    </row>
    <row r="458" spans="1:10" x14ac:dyDescent="0.25">
      <c r="A458" s="6"/>
      <c r="B458" s="19"/>
      <c r="C458" s="71"/>
      <c r="D458" s="19"/>
      <c r="G458" s="18"/>
      <c r="H458" s="18"/>
      <c r="I458" s="18"/>
      <c r="J458" s="19"/>
    </row>
    <row r="459" spans="1:10" x14ac:dyDescent="0.25">
      <c r="A459" s="33"/>
      <c r="B459" s="19"/>
      <c r="C459" s="71"/>
      <c r="D459" s="19"/>
      <c r="G459" s="19"/>
      <c r="H459" s="19"/>
      <c r="I459" s="19"/>
      <c r="J459" s="19"/>
    </row>
    <row r="460" spans="1:10" x14ac:dyDescent="0.25">
      <c r="A460" s="6"/>
      <c r="B460" s="18"/>
      <c r="C460" s="68"/>
      <c r="D460" s="19"/>
      <c r="G460" s="19"/>
      <c r="H460" s="19"/>
      <c r="I460" s="19"/>
      <c r="J460" s="19"/>
    </row>
    <row r="461" spans="1:10" x14ac:dyDescent="0.25">
      <c r="A461" s="6"/>
      <c r="B461" s="19"/>
      <c r="C461" s="71"/>
      <c r="D461" s="19"/>
      <c r="G461" s="19"/>
      <c r="H461" s="19"/>
      <c r="I461" s="19"/>
      <c r="J461" s="19"/>
    </row>
    <row r="462" spans="1:10" x14ac:dyDescent="0.25">
      <c r="A462" s="6"/>
      <c r="B462" s="19"/>
      <c r="C462" s="71"/>
      <c r="D462" s="19"/>
      <c r="G462" s="19"/>
      <c r="H462" s="19"/>
      <c r="I462" s="19"/>
      <c r="J462" s="19"/>
    </row>
    <row r="463" spans="1:10" x14ac:dyDescent="0.25">
      <c r="A463" s="6"/>
      <c r="B463" s="19"/>
      <c r="C463" s="71"/>
      <c r="D463" s="19"/>
      <c r="G463" s="19"/>
      <c r="H463" s="19"/>
      <c r="I463" s="19"/>
      <c r="J463" s="19"/>
    </row>
    <row r="464" spans="1:10" x14ac:dyDescent="0.25">
      <c r="A464" s="6"/>
      <c r="B464" s="19"/>
      <c r="C464" s="71"/>
      <c r="D464" s="19"/>
      <c r="G464" s="19"/>
      <c r="H464" s="19"/>
      <c r="I464" s="19"/>
      <c r="J464" s="19"/>
    </row>
    <row r="465" spans="1:10" x14ac:dyDescent="0.25">
      <c r="A465" s="6"/>
      <c r="B465" s="19"/>
      <c r="C465" s="71"/>
      <c r="D465" s="19"/>
      <c r="G465" s="19"/>
      <c r="H465" s="19"/>
      <c r="I465" s="19"/>
      <c r="J465" s="19"/>
    </row>
    <row r="466" spans="1:10" x14ac:dyDescent="0.25">
      <c r="A466" s="6"/>
      <c r="B466" s="19"/>
      <c r="C466" s="71"/>
      <c r="D466" s="19"/>
      <c r="G466" s="19"/>
      <c r="H466" s="19"/>
      <c r="I466" s="19"/>
      <c r="J466" s="19"/>
    </row>
    <row r="467" spans="1:10" x14ac:dyDescent="0.25">
      <c r="A467" s="6"/>
      <c r="B467" s="19"/>
      <c r="C467" s="71"/>
      <c r="D467" s="19"/>
      <c r="G467" s="19"/>
      <c r="H467" s="19"/>
      <c r="I467" s="19"/>
      <c r="J467" s="19"/>
    </row>
    <row r="468" spans="1:10" x14ac:dyDescent="0.25">
      <c r="A468" s="6"/>
      <c r="B468" s="19"/>
      <c r="C468" s="71"/>
      <c r="D468" s="19"/>
      <c r="G468" s="19"/>
      <c r="H468" s="19"/>
      <c r="I468" s="19"/>
      <c r="J468" s="8"/>
    </row>
    <row r="469" spans="1:10" x14ac:dyDescent="0.25">
      <c r="A469" s="6"/>
      <c r="B469" s="19"/>
      <c r="C469" s="71"/>
      <c r="D469" s="19"/>
      <c r="G469" s="19"/>
      <c r="H469" s="19"/>
      <c r="I469" s="19"/>
      <c r="J469" s="19"/>
    </row>
    <row r="470" spans="1:10" x14ac:dyDescent="0.25">
      <c r="A470" s="6"/>
      <c r="B470" s="19"/>
      <c r="C470" s="71"/>
      <c r="D470" s="19"/>
      <c r="G470" s="21"/>
      <c r="H470" s="19"/>
      <c r="I470" s="19"/>
      <c r="J470" s="19"/>
    </row>
    <row r="471" spans="1:10" x14ac:dyDescent="0.25">
      <c r="A471" s="6"/>
      <c r="B471" s="19"/>
      <c r="C471" s="71"/>
      <c r="D471" s="19"/>
      <c r="G471" s="18"/>
      <c r="H471" s="18"/>
      <c r="I471" s="18"/>
      <c r="J471" s="19"/>
    </row>
    <row r="472" spans="1:10" x14ac:dyDescent="0.25">
      <c r="A472" s="33"/>
      <c r="B472" s="19"/>
      <c r="C472" s="71"/>
      <c r="D472" s="19"/>
      <c r="G472" s="19"/>
      <c r="H472" s="19"/>
      <c r="I472" s="19"/>
      <c r="J472" s="19"/>
    </row>
    <row r="473" spans="1:10" x14ac:dyDescent="0.25">
      <c r="A473" s="6"/>
      <c r="B473" s="18"/>
      <c r="C473" s="68"/>
      <c r="D473" s="19"/>
      <c r="G473" s="19"/>
      <c r="H473" s="19"/>
      <c r="I473" s="19"/>
      <c r="J473" s="19"/>
    </row>
    <row r="474" spans="1:10" x14ac:dyDescent="0.25">
      <c r="A474" s="6"/>
      <c r="B474" s="19"/>
      <c r="C474" s="71"/>
      <c r="D474" s="19"/>
      <c r="G474" s="19"/>
      <c r="H474" s="19"/>
      <c r="I474" s="19"/>
      <c r="J474" s="19"/>
    </row>
    <row r="475" spans="1:10" x14ac:dyDescent="0.25">
      <c r="A475" s="6"/>
      <c r="B475" s="19"/>
      <c r="C475" s="71"/>
      <c r="D475" s="19"/>
      <c r="G475" s="19"/>
      <c r="H475" s="19"/>
      <c r="I475" s="19"/>
      <c r="J475" s="19"/>
    </row>
    <row r="476" spans="1:10" x14ac:dyDescent="0.25">
      <c r="A476" s="6"/>
      <c r="B476" s="19"/>
      <c r="C476" s="71"/>
      <c r="D476" s="19"/>
      <c r="G476" s="19"/>
      <c r="H476" s="19"/>
      <c r="I476" s="19"/>
      <c r="J476" s="19"/>
    </row>
    <row r="477" spans="1:10" x14ac:dyDescent="0.25">
      <c r="A477" s="6"/>
      <c r="B477" s="19"/>
      <c r="C477" s="71"/>
      <c r="D477" s="19"/>
      <c r="G477" s="19"/>
      <c r="H477" s="19"/>
      <c r="I477" s="19"/>
      <c r="J477" s="19"/>
    </row>
    <row r="478" spans="1:10" x14ac:dyDescent="0.25">
      <c r="A478" s="6"/>
      <c r="B478" s="19"/>
      <c r="C478" s="71"/>
      <c r="D478" s="19"/>
      <c r="G478" s="19"/>
      <c r="H478" s="19"/>
      <c r="I478" s="19"/>
      <c r="J478" s="19"/>
    </row>
    <row r="479" spans="1:10" x14ac:dyDescent="0.25">
      <c r="A479" s="6"/>
      <c r="B479" s="19"/>
      <c r="C479" s="71"/>
      <c r="D479" s="19"/>
      <c r="G479" s="19"/>
      <c r="H479" s="19"/>
      <c r="I479" s="19"/>
      <c r="J479" s="19"/>
    </row>
    <row r="480" spans="1:10" x14ac:dyDescent="0.25">
      <c r="A480" s="6"/>
      <c r="B480" s="19"/>
      <c r="C480" s="71"/>
      <c r="D480" s="19"/>
      <c r="G480" s="19"/>
      <c r="H480" s="19"/>
      <c r="I480" s="19"/>
      <c r="J480" s="19"/>
    </row>
    <row r="481" spans="1:10" x14ac:dyDescent="0.25">
      <c r="A481" s="6"/>
      <c r="B481" s="19"/>
      <c r="C481" s="71"/>
      <c r="D481" s="19"/>
      <c r="G481" s="19"/>
      <c r="H481" s="19"/>
      <c r="I481" s="19"/>
      <c r="J481" s="19"/>
    </row>
    <row r="482" spans="1:10" x14ac:dyDescent="0.25">
      <c r="A482" s="6"/>
      <c r="B482" s="19"/>
      <c r="C482" s="71"/>
      <c r="D482" s="19"/>
      <c r="G482" s="19"/>
      <c r="H482" s="19"/>
      <c r="I482" s="19"/>
      <c r="J482" s="19"/>
    </row>
    <row r="483" spans="1:10" x14ac:dyDescent="0.25">
      <c r="A483" s="6"/>
      <c r="B483" s="19"/>
      <c r="C483" s="71"/>
      <c r="D483" s="19"/>
      <c r="G483" s="21"/>
      <c r="H483" s="19"/>
      <c r="I483" s="19"/>
      <c r="J483" s="19"/>
    </row>
    <row r="484" spans="1:10" x14ac:dyDescent="0.25">
      <c r="A484" s="6"/>
      <c r="B484" s="19"/>
      <c r="C484" s="71"/>
      <c r="D484" s="19"/>
      <c r="G484" s="18"/>
      <c r="H484" s="18"/>
      <c r="I484" s="18"/>
      <c r="J484" s="19"/>
    </row>
    <row r="485" spans="1:10" x14ac:dyDescent="0.25">
      <c r="A485" s="33"/>
      <c r="B485" s="19"/>
      <c r="C485" s="71"/>
      <c r="D485" s="19"/>
      <c r="G485" s="19"/>
      <c r="H485" s="19"/>
      <c r="I485" s="19"/>
      <c r="J485" s="19"/>
    </row>
    <row r="486" spans="1:10" x14ac:dyDescent="0.25">
      <c r="A486" s="6"/>
      <c r="B486" s="18"/>
      <c r="C486" s="68"/>
      <c r="D486" s="19"/>
      <c r="G486" s="19"/>
      <c r="H486" s="19"/>
      <c r="I486" s="19"/>
      <c r="J486" s="19"/>
    </row>
    <row r="487" spans="1:10" x14ac:dyDescent="0.25">
      <c r="A487" s="6"/>
      <c r="B487" s="19"/>
      <c r="C487" s="71"/>
      <c r="D487" s="19"/>
      <c r="G487" s="19"/>
      <c r="H487" s="19"/>
      <c r="I487" s="19"/>
      <c r="J487" s="19"/>
    </row>
    <row r="488" spans="1:10" x14ac:dyDescent="0.25">
      <c r="A488" s="6"/>
      <c r="B488" s="19"/>
      <c r="C488" s="71"/>
      <c r="D488" s="19"/>
      <c r="G488" s="19"/>
      <c r="H488" s="19"/>
      <c r="I488" s="19"/>
      <c r="J488" s="19"/>
    </row>
    <row r="489" spans="1:10" x14ac:dyDescent="0.25">
      <c r="A489" s="6"/>
      <c r="B489" s="19"/>
      <c r="C489" s="71"/>
      <c r="D489" s="19"/>
      <c r="G489" s="19"/>
      <c r="H489" s="19"/>
      <c r="I489" s="19"/>
      <c r="J489" s="19"/>
    </row>
    <row r="490" spans="1:10" x14ac:dyDescent="0.25">
      <c r="A490" s="6"/>
      <c r="B490" s="19"/>
      <c r="C490" s="71"/>
      <c r="D490" s="19"/>
      <c r="G490" s="19"/>
      <c r="H490" s="19"/>
      <c r="I490" s="19"/>
      <c r="J490" s="19"/>
    </row>
    <row r="491" spans="1:10" x14ac:dyDescent="0.25">
      <c r="A491" s="6"/>
      <c r="B491" s="19"/>
      <c r="C491" s="71"/>
      <c r="D491" s="19"/>
      <c r="G491" s="19"/>
      <c r="H491" s="19"/>
      <c r="I491" s="19"/>
      <c r="J491" s="19"/>
    </row>
    <row r="492" spans="1:10" x14ac:dyDescent="0.25">
      <c r="A492" s="6"/>
      <c r="B492" s="19"/>
      <c r="C492" s="71"/>
      <c r="D492" s="19"/>
      <c r="G492" s="19"/>
      <c r="H492" s="19"/>
      <c r="I492" s="19"/>
      <c r="J492" s="19"/>
    </row>
    <row r="493" spans="1:10" x14ac:dyDescent="0.25">
      <c r="A493" s="6"/>
      <c r="B493" s="19"/>
      <c r="C493" s="71"/>
      <c r="D493" s="19"/>
      <c r="G493" s="19"/>
      <c r="H493" s="19"/>
      <c r="I493" s="19"/>
      <c r="J493" s="19"/>
    </row>
    <row r="494" spans="1:10" x14ac:dyDescent="0.25">
      <c r="A494" s="6"/>
      <c r="B494" s="19"/>
      <c r="C494" s="71"/>
      <c r="D494" s="19"/>
      <c r="G494" s="19"/>
      <c r="H494" s="19"/>
      <c r="I494" s="19"/>
      <c r="J494" s="19"/>
    </row>
    <row r="495" spans="1:10" x14ac:dyDescent="0.25">
      <c r="A495" s="6"/>
      <c r="B495" s="19"/>
      <c r="C495" s="71"/>
      <c r="D495" s="19"/>
      <c r="G495" s="19"/>
      <c r="H495" s="19"/>
      <c r="I495" s="19"/>
      <c r="J495" s="19"/>
    </row>
    <row r="496" spans="1:10" x14ac:dyDescent="0.25">
      <c r="A496" s="6"/>
      <c r="B496" s="19"/>
      <c r="C496" s="71"/>
      <c r="D496" s="19"/>
      <c r="G496" s="21"/>
      <c r="H496" s="19"/>
      <c r="I496" s="19"/>
      <c r="J496" s="19"/>
    </row>
    <row r="497" spans="1:10" x14ac:dyDescent="0.25">
      <c r="A497" s="6"/>
      <c r="B497" s="19"/>
      <c r="C497" s="71"/>
      <c r="D497" s="19"/>
      <c r="G497" s="18"/>
      <c r="H497" s="18"/>
      <c r="I497" s="18"/>
      <c r="J497" s="19"/>
    </row>
    <row r="498" spans="1:10" x14ac:dyDescent="0.25">
      <c r="A498" s="33"/>
      <c r="B498" s="19"/>
      <c r="C498" s="71"/>
      <c r="D498" s="19"/>
      <c r="G498" s="19"/>
      <c r="H498" s="19"/>
      <c r="I498" s="19"/>
      <c r="J498" s="19"/>
    </row>
    <row r="499" spans="1:10" x14ac:dyDescent="0.25">
      <c r="A499" s="6"/>
      <c r="B499" s="18"/>
      <c r="C499" s="68"/>
      <c r="D499" s="19"/>
      <c r="G499" s="19"/>
      <c r="H499" s="19"/>
      <c r="I499" s="19"/>
      <c r="J499" s="19"/>
    </row>
    <row r="500" spans="1:10" x14ac:dyDescent="0.25">
      <c r="A500" s="6"/>
      <c r="B500" s="19"/>
      <c r="C500" s="71"/>
      <c r="D500" s="19"/>
      <c r="G500" s="19"/>
      <c r="H500" s="19"/>
      <c r="I500" s="19"/>
      <c r="J500" s="19"/>
    </row>
    <row r="501" spans="1:10" x14ac:dyDescent="0.25">
      <c r="A501" s="6"/>
      <c r="B501" s="19"/>
      <c r="C501" s="71"/>
      <c r="D501" s="19"/>
      <c r="G501" s="19"/>
      <c r="H501" s="19"/>
      <c r="I501" s="19"/>
      <c r="J501" s="19"/>
    </row>
    <row r="502" spans="1:10" x14ac:dyDescent="0.25">
      <c r="A502" s="6"/>
      <c r="B502" s="19"/>
      <c r="C502" s="71"/>
      <c r="D502" s="19"/>
      <c r="G502" s="19"/>
      <c r="H502" s="19"/>
      <c r="I502" s="19"/>
      <c r="J502" s="19"/>
    </row>
    <row r="503" spans="1:10" x14ac:dyDescent="0.25">
      <c r="A503" s="6"/>
      <c r="B503" s="19"/>
      <c r="C503" s="71"/>
      <c r="D503" s="19"/>
      <c r="G503" s="19"/>
      <c r="H503" s="19"/>
      <c r="I503" s="19"/>
      <c r="J503" s="19"/>
    </row>
    <row r="504" spans="1:10" x14ac:dyDescent="0.25">
      <c r="A504" s="6"/>
      <c r="B504" s="19"/>
      <c r="C504" s="71"/>
      <c r="D504" s="19"/>
      <c r="G504" s="19"/>
      <c r="H504" s="19"/>
      <c r="I504" s="19"/>
      <c r="J504" s="19"/>
    </row>
    <row r="505" spans="1:10" x14ac:dyDescent="0.25">
      <c r="A505" s="6"/>
      <c r="B505" s="19"/>
      <c r="C505" s="71"/>
      <c r="D505" s="19"/>
      <c r="G505" s="19"/>
      <c r="H505" s="19"/>
      <c r="I505" s="19"/>
      <c r="J505" s="19"/>
    </row>
    <row r="506" spans="1:10" x14ac:dyDescent="0.25">
      <c r="A506" s="6"/>
      <c r="B506" s="19"/>
      <c r="C506" s="71"/>
      <c r="D506" s="19"/>
      <c r="G506" s="19"/>
      <c r="H506" s="19"/>
      <c r="I506" s="19"/>
      <c r="J506" s="19"/>
    </row>
    <row r="507" spans="1:10" x14ac:dyDescent="0.25">
      <c r="A507" s="6"/>
      <c r="B507" s="19"/>
      <c r="C507" s="71"/>
      <c r="D507" s="19"/>
      <c r="G507" s="19"/>
      <c r="H507" s="19"/>
      <c r="I507" s="19"/>
      <c r="J507" s="19"/>
    </row>
    <row r="508" spans="1:10" x14ac:dyDescent="0.25">
      <c r="A508" s="6"/>
      <c r="B508" s="19"/>
      <c r="C508" s="71"/>
      <c r="D508" s="19"/>
      <c r="G508" s="19"/>
      <c r="H508" s="19"/>
      <c r="I508" s="19"/>
      <c r="J508" s="19"/>
    </row>
    <row r="509" spans="1:10" x14ac:dyDescent="0.25">
      <c r="A509" s="6"/>
      <c r="B509" s="19"/>
      <c r="C509" s="71"/>
      <c r="D509" s="19"/>
      <c r="G509" s="21"/>
      <c r="H509" s="19"/>
      <c r="I509" s="19"/>
      <c r="J509" s="19"/>
    </row>
    <row r="510" spans="1:10" x14ac:dyDescent="0.25">
      <c r="A510" s="6"/>
      <c r="B510" s="19"/>
      <c r="C510" s="71"/>
      <c r="D510" s="19"/>
      <c r="G510" s="18"/>
      <c r="H510" s="18"/>
      <c r="I510" s="18"/>
      <c r="J510" s="19"/>
    </row>
    <row r="511" spans="1:10" x14ac:dyDescent="0.25">
      <c r="A511" s="33"/>
      <c r="B511" s="19"/>
      <c r="C511" s="71"/>
      <c r="D511" s="19"/>
      <c r="G511" s="19"/>
      <c r="H511" s="19"/>
      <c r="I511" s="19"/>
      <c r="J511" s="19"/>
    </row>
    <row r="512" spans="1:10" x14ac:dyDescent="0.25">
      <c r="A512" s="6"/>
      <c r="B512" s="18"/>
      <c r="C512" s="68"/>
      <c r="D512" s="19"/>
      <c r="G512" s="19"/>
      <c r="H512" s="19"/>
      <c r="I512" s="19"/>
      <c r="J512" s="19"/>
    </row>
    <row r="513" spans="1:10" x14ac:dyDescent="0.25">
      <c r="A513" s="6"/>
      <c r="B513" s="19"/>
      <c r="C513" s="71"/>
      <c r="D513" s="19"/>
      <c r="G513" s="19"/>
      <c r="H513" s="19"/>
      <c r="I513" s="19"/>
      <c r="J513" s="19"/>
    </row>
    <row r="514" spans="1:10" x14ac:dyDescent="0.25">
      <c r="A514" s="6"/>
      <c r="B514" s="19"/>
      <c r="C514" s="71"/>
      <c r="D514" s="19"/>
      <c r="G514" s="19"/>
      <c r="H514" s="19"/>
      <c r="I514" s="19"/>
      <c r="J514" s="19"/>
    </row>
    <row r="515" spans="1:10" x14ac:dyDescent="0.25">
      <c r="A515" s="6"/>
      <c r="B515" s="19"/>
      <c r="C515" s="71"/>
      <c r="D515" s="19"/>
      <c r="G515" s="19"/>
      <c r="H515" s="19"/>
      <c r="I515" s="19"/>
      <c r="J515" s="19"/>
    </row>
    <row r="516" spans="1:10" x14ac:dyDescent="0.25">
      <c r="A516" s="6"/>
      <c r="B516" s="19"/>
      <c r="C516" s="71"/>
      <c r="D516" s="19"/>
      <c r="G516" s="19"/>
      <c r="H516" s="19"/>
      <c r="I516" s="19"/>
      <c r="J516" s="19"/>
    </row>
    <row r="517" spans="1:10" x14ac:dyDescent="0.25">
      <c r="A517" s="6"/>
      <c r="B517" s="19"/>
      <c r="C517" s="71"/>
      <c r="D517" s="19"/>
      <c r="G517" s="19"/>
      <c r="H517" s="19"/>
      <c r="I517" s="19"/>
      <c r="J517" s="19"/>
    </row>
    <row r="518" spans="1:10" x14ac:dyDescent="0.25">
      <c r="A518" s="6"/>
      <c r="B518" s="19"/>
      <c r="C518" s="71"/>
      <c r="D518" s="19"/>
      <c r="G518" s="19"/>
      <c r="H518" s="19"/>
      <c r="I518" s="19"/>
      <c r="J518" s="19"/>
    </row>
    <row r="519" spans="1:10" x14ac:dyDescent="0.25">
      <c r="A519" s="6"/>
      <c r="B519" s="19"/>
      <c r="C519" s="71"/>
      <c r="D519" s="19"/>
      <c r="G519" s="19"/>
      <c r="H519" s="19"/>
      <c r="I519" s="19"/>
      <c r="J519" s="19"/>
    </row>
    <row r="520" spans="1:10" x14ac:dyDescent="0.25">
      <c r="A520" s="6"/>
      <c r="B520" s="19"/>
      <c r="C520" s="71"/>
      <c r="D520" s="19"/>
      <c r="G520" s="19"/>
      <c r="H520" s="19"/>
      <c r="I520" s="19"/>
      <c r="J520" s="19"/>
    </row>
    <row r="521" spans="1:10" x14ac:dyDescent="0.25">
      <c r="A521" s="6"/>
      <c r="B521" s="19"/>
      <c r="C521" s="71"/>
      <c r="D521" s="19"/>
      <c r="G521" s="19"/>
      <c r="H521" s="19"/>
      <c r="I521" s="19"/>
      <c r="J521" s="19"/>
    </row>
    <row r="522" spans="1:10" x14ac:dyDescent="0.25">
      <c r="A522" s="6"/>
      <c r="B522" s="19"/>
      <c r="C522" s="71"/>
      <c r="D522" s="19"/>
      <c r="G522" s="21"/>
      <c r="H522" s="19"/>
      <c r="I522" s="19"/>
      <c r="J522" s="19"/>
    </row>
    <row r="523" spans="1:10" x14ac:dyDescent="0.25">
      <c r="A523" s="6"/>
      <c r="B523" s="19"/>
      <c r="C523" s="71"/>
      <c r="D523" s="19"/>
      <c r="G523" s="18"/>
      <c r="H523" s="18"/>
      <c r="I523" s="18"/>
      <c r="J523" s="19"/>
    </row>
    <row r="524" spans="1:10" x14ac:dyDescent="0.25">
      <c r="A524" s="33"/>
      <c r="B524" s="19"/>
      <c r="C524" s="71"/>
      <c r="D524" s="19"/>
      <c r="G524" s="19"/>
      <c r="H524" s="19"/>
      <c r="I524" s="19"/>
      <c r="J524" s="19"/>
    </row>
    <row r="525" spans="1:10" x14ac:dyDescent="0.25">
      <c r="A525" s="6"/>
      <c r="B525" s="18"/>
      <c r="C525" s="68"/>
      <c r="D525" s="19"/>
      <c r="G525" s="19"/>
      <c r="H525" s="19"/>
      <c r="I525" s="19"/>
      <c r="J525" s="19"/>
    </row>
    <row r="526" spans="1:10" x14ac:dyDescent="0.25">
      <c r="A526" s="6"/>
      <c r="B526" s="19"/>
      <c r="C526" s="71"/>
      <c r="D526" s="19"/>
      <c r="G526" s="19"/>
      <c r="H526" s="19"/>
      <c r="I526" s="19"/>
      <c r="J526" s="19"/>
    </row>
    <row r="527" spans="1:10" x14ac:dyDescent="0.25">
      <c r="A527" s="6"/>
      <c r="B527" s="19"/>
      <c r="C527" s="71"/>
      <c r="D527" s="19"/>
      <c r="G527" s="19"/>
      <c r="H527" s="19"/>
      <c r="I527" s="19"/>
      <c r="J527" s="19"/>
    </row>
    <row r="528" spans="1:10" x14ac:dyDescent="0.25">
      <c r="A528" s="6"/>
      <c r="B528" s="19"/>
      <c r="C528" s="71"/>
      <c r="D528" s="19"/>
      <c r="G528" s="19"/>
      <c r="H528" s="19"/>
      <c r="I528" s="19"/>
      <c r="J528" s="19"/>
    </row>
    <row r="529" spans="1:10" x14ac:dyDescent="0.25">
      <c r="A529" s="6"/>
      <c r="B529" s="19"/>
      <c r="C529" s="71"/>
      <c r="D529" s="19"/>
      <c r="G529" s="19"/>
      <c r="H529" s="19"/>
      <c r="I529" s="19"/>
      <c r="J529" s="19"/>
    </row>
    <row r="530" spans="1:10" x14ac:dyDescent="0.25">
      <c r="A530" s="6"/>
      <c r="B530" s="19"/>
      <c r="C530" s="71"/>
      <c r="D530" s="19"/>
      <c r="G530" s="19"/>
      <c r="H530" s="19"/>
      <c r="I530" s="19"/>
      <c r="J530" s="19"/>
    </row>
    <row r="531" spans="1:10" x14ac:dyDescent="0.25">
      <c r="A531" s="6"/>
      <c r="B531" s="19"/>
      <c r="C531" s="71"/>
      <c r="D531" s="19"/>
      <c r="G531" s="19"/>
      <c r="H531" s="19"/>
      <c r="I531" s="19"/>
      <c r="J531" s="19"/>
    </row>
    <row r="532" spans="1:10" x14ac:dyDescent="0.25">
      <c r="A532" s="6"/>
      <c r="B532" s="19"/>
      <c r="C532" s="71"/>
      <c r="D532" s="19"/>
      <c r="G532" s="19"/>
      <c r="H532" s="19"/>
      <c r="I532" s="19"/>
      <c r="J532" s="19"/>
    </row>
    <row r="533" spans="1:10" x14ac:dyDescent="0.25">
      <c r="A533" s="6"/>
      <c r="B533" s="19"/>
      <c r="C533" s="71"/>
      <c r="D533" s="19"/>
      <c r="G533" s="19"/>
      <c r="H533" s="19"/>
      <c r="I533" s="19"/>
      <c r="J533" s="19"/>
    </row>
    <row r="534" spans="1:10" x14ac:dyDescent="0.25">
      <c r="A534" s="6"/>
      <c r="B534" s="19"/>
      <c r="C534" s="71"/>
      <c r="D534" s="19"/>
      <c r="G534" s="19"/>
      <c r="H534" s="19"/>
      <c r="I534" s="19"/>
      <c r="J534" s="19"/>
    </row>
    <row r="535" spans="1:10" x14ac:dyDescent="0.25">
      <c r="A535" s="6"/>
      <c r="B535" s="19"/>
      <c r="C535" s="71"/>
      <c r="D535" s="19"/>
      <c r="G535" s="21"/>
      <c r="H535" s="19"/>
      <c r="I535" s="19"/>
      <c r="J535" s="19"/>
    </row>
    <row r="536" spans="1:10" x14ac:dyDescent="0.25">
      <c r="A536" s="6"/>
      <c r="B536" s="19"/>
      <c r="C536" s="71"/>
      <c r="D536" s="19"/>
      <c r="G536" s="18"/>
      <c r="H536" s="18"/>
      <c r="I536" s="18"/>
      <c r="J536" s="19"/>
    </row>
    <row r="537" spans="1:10" x14ac:dyDescent="0.25">
      <c r="A537" s="33"/>
      <c r="B537" s="19"/>
      <c r="C537" s="71"/>
      <c r="D537" s="19"/>
      <c r="G537" s="19"/>
      <c r="H537" s="19"/>
      <c r="I537" s="19"/>
      <c r="J537" s="19"/>
    </row>
    <row r="538" spans="1:10" x14ac:dyDescent="0.25">
      <c r="A538" s="6"/>
      <c r="B538" s="18"/>
      <c r="C538" s="68"/>
      <c r="D538" s="19"/>
      <c r="G538" s="19"/>
      <c r="H538" s="19"/>
      <c r="I538" s="19"/>
      <c r="J538" s="19"/>
    </row>
    <row r="539" spans="1:10" x14ac:dyDescent="0.25">
      <c r="A539" s="6"/>
      <c r="B539" s="19"/>
      <c r="C539" s="71"/>
      <c r="D539" s="19"/>
      <c r="G539" s="19"/>
      <c r="H539" s="19"/>
      <c r="I539" s="19"/>
      <c r="J539" s="19"/>
    </row>
    <row r="540" spans="1:10" x14ac:dyDescent="0.25">
      <c r="A540" s="6"/>
      <c r="B540" s="19"/>
      <c r="C540" s="71"/>
      <c r="D540" s="19"/>
      <c r="G540" s="19"/>
      <c r="H540" s="19"/>
      <c r="I540" s="19"/>
      <c r="J540" s="19"/>
    </row>
    <row r="541" spans="1:10" x14ac:dyDescent="0.25">
      <c r="A541" s="6"/>
      <c r="B541" s="19"/>
      <c r="C541" s="71"/>
      <c r="D541" s="19"/>
      <c r="G541" s="19"/>
      <c r="H541" s="19"/>
      <c r="I541" s="19"/>
      <c r="J541" s="19"/>
    </row>
    <row r="542" spans="1:10" x14ac:dyDescent="0.25">
      <c r="A542" s="6"/>
      <c r="B542" s="19"/>
      <c r="C542" s="71"/>
      <c r="D542" s="19"/>
      <c r="G542" s="19"/>
      <c r="H542" s="19"/>
      <c r="I542" s="19"/>
      <c r="J542" s="19"/>
    </row>
    <row r="543" spans="1:10" x14ac:dyDescent="0.25">
      <c r="A543" s="6"/>
      <c r="B543" s="19"/>
      <c r="C543" s="71"/>
      <c r="D543" s="19"/>
      <c r="G543" s="19"/>
      <c r="H543" s="19"/>
      <c r="I543" s="19"/>
      <c r="J543" s="19"/>
    </row>
    <row r="544" spans="1:10" x14ac:dyDescent="0.25">
      <c r="A544" s="6"/>
      <c r="B544" s="19"/>
      <c r="C544" s="71"/>
      <c r="D544" s="19"/>
      <c r="G544" s="19"/>
      <c r="H544" s="19"/>
      <c r="I544" s="19"/>
      <c r="J544" s="19"/>
    </row>
    <row r="545" spans="1:10" x14ac:dyDescent="0.25">
      <c r="A545" s="6"/>
      <c r="B545" s="19"/>
      <c r="C545" s="71"/>
      <c r="D545" s="19"/>
      <c r="G545" s="19"/>
      <c r="H545" s="19"/>
      <c r="I545" s="19"/>
      <c r="J545" s="19"/>
    </row>
    <row r="546" spans="1:10" x14ac:dyDescent="0.25">
      <c r="A546" s="6"/>
      <c r="B546" s="19"/>
      <c r="C546" s="71"/>
      <c r="D546" s="19"/>
      <c r="G546" s="19"/>
      <c r="H546" s="19"/>
      <c r="I546" s="19"/>
      <c r="J546" s="19"/>
    </row>
    <row r="547" spans="1:10" x14ac:dyDescent="0.25">
      <c r="A547" s="6"/>
      <c r="B547" s="19"/>
      <c r="C547" s="71"/>
      <c r="D547" s="19"/>
      <c r="G547" s="19"/>
      <c r="H547" s="19"/>
      <c r="I547" s="19"/>
      <c r="J547" s="19"/>
    </row>
    <row r="548" spans="1:10" x14ac:dyDescent="0.25">
      <c r="A548" s="6"/>
      <c r="B548" s="19"/>
      <c r="C548" s="71"/>
      <c r="D548" s="19"/>
      <c r="G548" s="19"/>
      <c r="H548" s="19"/>
      <c r="I548" s="19"/>
      <c r="J548" s="19"/>
    </row>
    <row r="549" spans="1:10" x14ac:dyDescent="0.25">
      <c r="A549" s="6"/>
      <c r="B549" s="19"/>
      <c r="C549" s="71"/>
      <c r="D549" s="19"/>
      <c r="G549" s="21"/>
      <c r="H549" s="19"/>
      <c r="I549" s="19"/>
      <c r="J549" s="19"/>
    </row>
    <row r="550" spans="1:10" x14ac:dyDescent="0.25">
      <c r="A550" s="33"/>
      <c r="B550" s="19"/>
      <c r="C550" s="71"/>
      <c r="D550" s="19"/>
      <c r="G550" s="18"/>
      <c r="H550" s="18"/>
      <c r="I550" s="18"/>
      <c r="J550" s="19"/>
    </row>
    <row r="551" spans="1:10" x14ac:dyDescent="0.25">
      <c r="A551" s="6"/>
      <c r="B551" s="18"/>
      <c r="C551" s="68"/>
      <c r="D551" s="19"/>
      <c r="G551" s="19"/>
      <c r="H551" s="19"/>
      <c r="I551" s="19"/>
      <c r="J551" s="19"/>
    </row>
    <row r="552" spans="1:10" x14ac:dyDescent="0.25">
      <c r="A552" s="6"/>
      <c r="B552" s="19"/>
      <c r="C552" s="71"/>
      <c r="D552" s="19"/>
      <c r="G552" s="19"/>
      <c r="H552" s="19"/>
      <c r="I552" s="19"/>
      <c r="J552" s="19"/>
    </row>
    <row r="553" spans="1:10" x14ac:dyDescent="0.25">
      <c r="A553" s="6"/>
      <c r="B553" s="19"/>
      <c r="C553" s="71"/>
      <c r="D553" s="19"/>
      <c r="G553" s="19"/>
      <c r="H553" s="19"/>
      <c r="I553" s="19"/>
      <c r="J553" s="19"/>
    </row>
    <row r="554" spans="1:10" x14ac:dyDescent="0.25">
      <c r="A554" s="6"/>
      <c r="B554" s="19"/>
      <c r="C554" s="71"/>
      <c r="D554" s="19"/>
      <c r="G554" s="19"/>
      <c r="H554" s="19"/>
      <c r="I554" s="19"/>
      <c r="J554" s="19"/>
    </row>
    <row r="555" spans="1:10" x14ac:dyDescent="0.25">
      <c r="A555" s="6"/>
      <c r="B555" s="19"/>
      <c r="C555" s="71"/>
      <c r="D555" s="19"/>
      <c r="G555" s="19"/>
      <c r="H555" s="19"/>
      <c r="I555" s="19"/>
      <c r="J555" s="19"/>
    </row>
    <row r="556" spans="1:10" x14ac:dyDescent="0.25">
      <c r="A556" s="6"/>
      <c r="B556" s="19"/>
      <c r="C556" s="71"/>
      <c r="D556" s="19"/>
      <c r="G556" s="19"/>
      <c r="H556" s="19"/>
      <c r="I556" s="19"/>
      <c r="J556" s="19"/>
    </row>
    <row r="557" spans="1:10" x14ac:dyDescent="0.25">
      <c r="A557" s="6"/>
      <c r="B557" s="19"/>
      <c r="C557" s="71"/>
      <c r="D557" s="19"/>
      <c r="G557" s="19"/>
      <c r="H557" s="19"/>
      <c r="I557" s="19"/>
      <c r="J557" s="19"/>
    </row>
    <row r="558" spans="1:10" x14ac:dyDescent="0.25">
      <c r="A558" s="6"/>
      <c r="B558" s="19"/>
      <c r="C558" s="71"/>
      <c r="D558" s="19"/>
      <c r="G558" s="19"/>
      <c r="H558" s="19"/>
      <c r="I558" s="19"/>
      <c r="J558" s="19"/>
    </row>
    <row r="559" spans="1:10" x14ac:dyDescent="0.25">
      <c r="A559" s="6"/>
      <c r="B559" s="19"/>
      <c r="C559" s="71"/>
      <c r="D559" s="19"/>
      <c r="G559" s="19"/>
      <c r="H559" s="19"/>
      <c r="I559" s="19"/>
      <c r="J559" s="19"/>
    </row>
    <row r="560" spans="1:10" x14ac:dyDescent="0.25">
      <c r="A560" s="6"/>
      <c r="B560" s="19"/>
      <c r="C560" s="71"/>
      <c r="D560" s="19"/>
      <c r="G560" s="19"/>
      <c r="H560" s="19"/>
      <c r="I560" s="19"/>
      <c r="J560" s="19"/>
    </row>
    <row r="561" spans="1:10" x14ac:dyDescent="0.25">
      <c r="A561" s="6"/>
      <c r="B561" s="19"/>
      <c r="C561" s="71"/>
      <c r="D561" s="19"/>
      <c r="G561" s="19"/>
      <c r="H561" s="19"/>
      <c r="I561" s="19"/>
      <c r="J561" s="19"/>
    </row>
    <row r="562" spans="1:10" x14ac:dyDescent="0.25">
      <c r="A562" s="6"/>
      <c r="B562" s="19"/>
      <c r="C562" s="71"/>
      <c r="D562" s="19"/>
      <c r="G562" s="19"/>
      <c r="H562" s="19"/>
      <c r="I562" s="19"/>
      <c r="J562" s="19"/>
    </row>
    <row r="563" spans="1:10" x14ac:dyDescent="0.25">
      <c r="A563" s="8"/>
      <c r="B563" s="19"/>
      <c r="C563" s="71"/>
      <c r="D563" s="19"/>
      <c r="G563" s="21"/>
      <c r="H563" s="19"/>
      <c r="I563" s="19"/>
      <c r="J563" s="19"/>
    </row>
    <row r="564" spans="1:10" x14ac:dyDescent="0.25">
      <c r="A564" s="8"/>
      <c r="B564" s="19"/>
      <c r="C564" s="71"/>
      <c r="D564" s="19"/>
      <c r="G564" s="18"/>
      <c r="H564" s="18"/>
      <c r="I564" s="18"/>
      <c r="J564" s="19"/>
    </row>
    <row r="565" spans="1:10" x14ac:dyDescent="0.25">
      <c r="A565" s="8"/>
      <c r="B565" s="19"/>
      <c r="C565" s="71"/>
      <c r="D565" s="19"/>
      <c r="G565" s="19"/>
      <c r="H565" s="19"/>
      <c r="I565" s="19"/>
      <c r="J565" s="19"/>
    </row>
    <row r="566" spans="1:10" x14ac:dyDescent="0.25">
      <c r="A566" s="6"/>
      <c r="B566" s="19"/>
      <c r="C566" s="71"/>
      <c r="D566" s="19"/>
      <c r="G566" s="19"/>
      <c r="H566" s="19"/>
      <c r="I566" s="19"/>
      <c r="J566" s="19"/>
    </row>
    <row r="567" spans="1:10" x14ac:dyDescent="0.25">
      <c r="A567" s="33"/>
      <c r="B567" s="19"/>
      <c r="C567" s="71"/>
      <c r="D567" s="19"/>
      <c r="G567" s="19"/>
      <c r="H567" s="19"/>
      <c r="I567" s="19"/>
      <c r="J567" s="19"/>
    </row>
    <row r="568" spans="1:10" x14ac:dyDescent="0.25">
      <c r="A568" s="6"/>
      <c r="B568" s="18"/>
      <c r="C568" s="68"/>
      <c r="D568" s="19"/>
      <c r="G568" s="19"/>
      <c r="H568" s="19"/>
      <c r="I568" s="19"/>
      <c r="J568" s="19"/>
    </row>
    <row r="569" spans="1:10" x14ac:dyDescent="0.25">
      <c r="A569" s="6"/>
      <c r="B569" s="19"/>
      <c r="C569" s="71"/>
      <c r="D569" s="19"/>
      <c r="G569" s="19"/>
      <c r="H569" s="19"/>
      <c r="I569" s="19"/>
      <c r="J569" s="19"/>
    </row>
    <row r="570" spans="1:10" x14ac:dyDescent="0.25">
      <c r="A570" s="6"/>
      <c r="B570" s="19"/>
      <c r="C570" s="71"/>
      <c r="D570" s="19"/>
      <c r="G570" s="19"/>
      <c r="H570" s="19"/>
      <c r="I570" s="19"/>
      <c r="J570" s="19"/>
    </row>
    <row r="571" spans="1:10" x14ac:dyDescent="0.25">
      <c r="A571" s="6"/>
      <c r="B571" s="19"/>
      <c r="C571" s="71"/>
      <c r="D571" s="19"/>
      <c r="G571" s="19"/>
      <c r="H571" s="19"/>
      <c r="I571" s="19"/>
      <c r="J571" s="19"/>
    </row>
    <row r="572" spans="1:10" x14ac:dyDescent="0.25">
      <c r="A572" s="6"/>
      <c r="B572" s="19"/>
      <c r="C572" s="71"/>
      <c r="D572" s="19"/>
      <c r="G572" s="19"/>
      <c r="H572" s="19"/>
      <c r="I572" s="19"/>
      <c r="J572" s="19"/>
    </row>
    <row r="573" spans="1:10" x14ac:dyDescent="0.25">
      <c r="A573" s="6"/>
      <c r="B573" s="19"/>
      <c r="C573" s="71"/>
      <c r="D573" s="19"/>
      <c r="G573" s="19"/>
      <c r="H573" s="19"/>
      <c r="I573" s="19"/>
      <c r="J573" s="19"/>
    </row>
    <row r="574" spans="1:10" x14ac:dyDescent="0.25">
      <c r="A574" s="6"/>
      <c r="B574" s="19"/>
      <c r="C574" s="71"/>
      <c r="D574" s="19"/>
      <c r="G574" s="19"/>
      <c r="H574" s="19"/>
      <c r="I574" s="19"/>
      <c r="J574" s="19"/>
    </row>
    <row r="575" spans="1:10" x14ac:dyDescent="0.25">
      <c r="A575" s="6"/>
      <c r="B575" s="19"/>
      <c r="C575" s="71"/>
      <c r="D575" s="19"/>
      <c r="G575" s="19"/>
      <c r="H575" s="19"/>
      <c r="I575" s="19"/>
      <c r="J575" s="19"/>
    </row>
    <row r="576" spans="1:10" x14ac:dyDescent="0.25">
      <c r="A576" s="6"/>
      <c r="B576" s="19"/>
      <c r="C576" s="71"/>
      <c r="D576" s="19"/>
      <c r="G576" s="21"/>
      <c r="H576" s="19"/>
      <c r="I576" s="19"/>
      <c r="J576" s="19"/>
    </row>
    <row r="577" spans="1:10" x14ac:dyDescent="0.25">
      <c r="A577" s="6"/>
      <c r="B577" s="19"/>
      <c r="C577" s="71"/>
      <c r="D577" s="19"/>
      <c r="G577" s="18"/>
      <c r="H577" s="18"/>
      <c r="I577" s="18"/>
      <c r="J577" s="19"/>
    </row>
    <row r="578" spans="1:10" x14ac:dyDescent="0.25">
      <c r="A578" s="6"/>
      <c r="B578" s="19"/>
      <c r="C578" s="71"/>
      <c r="D578" s="19"/>
      <c r="G578" s="19"/>
      <c r="H578" s="19"/>
      <c r="I578" s="19"/>
      <c r="J578" s="19"/>
    </row>
    <row r="579" spans="1:10" x14ac:dyDescent="0.25">
      <c r="A579" s="6"/>
      <c r="B579" s="19"/>
      <c r="C579" s="71"/>
      <c r="D579" s="19"/>
      <c r="G579" s="19"/>
      <c r="H579" s="19"/>
      <c r="I579" s="19"/>
      <c r="J579" s="19"/>
    </row>
    <row r="580" spans="1:10" x14ac:dyDescent="0.25">
      <c r="A580" s="33"/>
      <c r="B580" s="19"/>
      <c r="C580" s="71"/>
      <c r="D580" s="19"/>
      <c r="G580" s="19"/>
      <c r="H580" s="19"/>
      <c r="I580" s="19"/>
      <c r="J580" s="19"/>
    </row>
    <row r="581" spans="1:10" x14ac:dyDescent="0.25">
      <c r="A581" s="6"/>
      <c r="B581" s="18"/>
      <c r="C581" s="68"/>
      <c r="D581" s="19"/>
      <c r="G581" s="19"/>
      <c r="H581" s="19"/>
      <c r="I581" s="19"/>
      <c r="J581" s="19"/>
    </row>
    <row r="582" spans="1:10" x14ac:dyDescent="0.25">
      <c r="A582" s="6"/>
      <c r="B582" s="19"/>
      <c r="C582" s="71"/>
      <c r="D582" s="19"/>
      <c r="G582" s="19"/>
      <c r="H582" s="19"/>
      <c r="I582" s="19"/>
      <c r="J582" s="19"/>
    </row>
    <row r="583" spans="1:10" x14ac:dyDescent="0.25">
      <c r="A583" s="6"/>
      <c r="B583" s="19"/>
      <c r="C583" s="71"/>
      <c r="D583" s="19"/>
      <c r="G583" s="19"/>
      <c r="H583" s="19"/>
      <c r="I583" s="19"/>
      <c r="J583" s="19"/>
    </row>
    <row r="584" spans="1:10" x14ac:dyDescent="0.25">
      <c r="A584" s="6"/>
      <c r="B584" s="19"/>
      <c r="C584" s="71"/>
      <c r="D584" s="19"/>
      <c r="G584" s="19"/>
      <c r="H584" s="19"/>
      <c r="I584" s="19"/>
      <c r="J584" s="19"/>
    </row>
    <row r="585" spans="1:10" x14ac:dyDescent="0.25">
      <c r="A585" s="6"/>
      <c r="B585" s="19"/>
      <c r="C585" s="71"/>
      <c r="D585" s="19"/>
      <c r="G585" s="19"/>
      <c r="H585" s="19"/>
      <c r="I585" s="19"/>
      <c r="J585" s="19"/>
    </row>
    <row r="586" spans="1:10" x14ac:dyDescent="0.25">
      <c r="A586" s="6"/>
      <c r="B586" s="19"/>
      <c r="C586" s="71"/>
      <c r="D586" s="19"/>
      <c r="G586" s="19"/>
      <c r="H586" s="19"/>
      <c r="I586" s="19"/>
      <c r="J586" s="19"/>
    </row>
    <row r="587" spans="1:10" x14ac:dyDescent="0.25">
      <c r="A587" s="6"/>
      <c r="B587" s="19"/>
      <c r="C587" s="71"/>
      <c r="D587" s="19"/>
      <c r="G587" s="19"/>
      <c r="H587" s="19"/>
      <c r="I587" s="19"/>
      <c r="J587" s="19"/>
    </row>
    <row r="588" spans="1:10" x14ac:dyDescent="0.25">
      <c r="A588" s="6"/>
      <c r="B588" s="19"/>
      <c r="C588" s="71"/>
      <c r="D588" s="19"/>
      <c r="G588" s="19"/>
      <c r="H588" s="19"/>
      <c r="I588" s="19"/>
      <c r="J588" s="19"/>
    </row>
    <row r="589" spans="1:10" x14ac:dyDescent="0.25">
      <c r="A589" s="6"/>
      <c r="B589" s="19"/>
      <c r="C589" s="71"/>
      <c r="D589" s="19"/>
      <c r="G589" s="19"/>
      <c r="H589" s="19"/>
      <c r="I589" s="19"/>
      <c r="J589" s="19"/>
    </row>
    <row r="590" spans="1:10" x14ac:dyDescent="0.25">
      <c r="A590" s="6"/>
      <c r="B590" s="19"/>
      <c r="C590" s="71"/>
      <c r="D590" s="19"/>
      <c r="G590" s="21"/>
      <c r="H590" s="19"/>
      <c r="I590" s="19"/>
      <c r="J590" s="19"/>
    </row>
    <row r="591" spans="1:10" x14ac:dyDescent="0.25">
      <c r="A591" s="6"/>
      <c r="B591" s="19"/>
      <c r="C591" s="71"/>
      <c r="D591" s="19"/>
      <c r="G591" s="18"/>
      <c r="H591" s="18"/>
      <c r="I591" s="18"/>
      <c r="J591" s="19"/>
    </row>
    <row r="592" spans="1:10" x14ac:dyDescent="0.25">
      <c r="A592" s="6"/>
      <c r="B592" s="19"/>
      <c r="C592" s="71"/>
      <c r="D592" s="19"/>
      <c r="G592" s="19"/>
      <c r="H592" s="19"/>
      <c r="I592" s="19"/>
      <c r="J592" s="19"/>
    </row>
    <row r="593" spans="1:10" x14ac:dyDescent="0.25">
      <c r="A593" s="33"/>
      <c r="B593" s="19"/>
      <c r="C593" s="71"/>
      <c r="D593" s="19"/>
      <c r="G593" s="19"/>
      <c r="H593" s="19"/>
      <c r="I593" s="19"/>
      <c r="J593" s="19"/>
    </row>
    <row r="594" spans="1:10" x14ac:dyDescent="0.25">
      <c r="A594" s="6"/>
      <c r="B594" s="18"/>
      <c r="C594" s="68"/>
      <c r="D594" s="19"/>
      <c r="G594" s="19"/>
      <c r="H594" s="19"/>
      <c r="I594" s="19"/>
      <c r="J594" s="19"/>
    </row>
    <row r="595" spans="1:10" x14ac:dyDescent="0.25">
      <c r="A595" s="6"/>
      <c r="B595" s="19"/>
      <c r="C595" s="71"/>
      <c r="D595" s="19"/>
      <c r="G595" s="19"/>
      <c r="H595" s="19"/>
      <c r="I595" s="19"/>
      <c r="J595" s="19"/>
    </row>
    <row r="596" spans="1:10" x14ac:dyDescent="0.25">
      <c r="A596" s="6"/>
      <c r="B596" s="19"/>
      <c r="C596" s="71"/>
      <c r="D596" s="19"/>
      <c r="G596" s="19"/>
      <c r="H596" s="19"/>
      <c r="I596" s="19"/>
      <c r="J596" s="19"/>
    </row>
    <row r="597" spans="1:10" x14ac:dyDescent="0.25">
      <c r="A597" s="6"/>
      <c r="B597" s="19"/>
      <c r="C597" s="71"/>
      <c r="D597" s="19"/>
      <c r="G597" s="19"/>
      <c r="H597" s="19"/>
      <c r="I597" s="19"/>
      <c r="J597" s="19"/>
    </row>
    <row r="598" spans="1:10" x14ac:dyDescent="0.25">
      <c r="A598" s="6"/>
      <c r="B598" s="19"/>
      <c r="C598" s="71"/>
      <c r="D598" s="19"/>
      <c r="G598" s="19"/>
      <c r="H598" s="19"/>
      <c r="I598" s="19"/>
      <c r="J598" s="19"/>
    </row>
    <row r="599" spans="1:10" x14ac:dyDescent="0.25">
      <c r="A599" s="6"/>
      <c r="B599" s="19"/>
      <c r="C599" s="71"/>
      <c r="D599" s="19"/>
      <c r="G599" s="19"/>
      <c r="H599" s="19"/>
      <c r="I599" s="19"/>
      <c r="J599" s="19"/>
    </row>
    <row r="600" spans="1:10" x14ac:dyDescent="0.25">
      <c r="A600" s="6"/>
      <c r="B600" s="19"/>
      <c r="C600" s="71"/>
      <c r="D600" s="19"/>
      <c r="G600" s="19"/>
      <c r="H600" s="19"/>
      <c r="I600" s="19"/>
      <c r="J600" s="19"/>
    </row>
    <row r="601" spans="1:10" x14ac:dyDescent="0.25">
      <c r="A601" s="6"/>
      <c r="B601" s="19"/>
      <c r="C601" s="71"/>
      <c r="D601" s="19"/>
      <c r="G601" s="19"/>
      <c r="H601" s="19"/>
      <c r="I601" s="19"/>
      <c r="J601" s="19"/>
    </row>
    <row r="602" spans="1:10" x14ac:dyDescent="0.25">
      <c r="A602" s="6"/>
      <c r="B602" s="19"/>
      <c r="C602" s="71"/>
      <c r="D602" s="19"/>
      <c r="G602" s="19"/>
      <c r="H602" s="19"/>
      <c r="I602" s="19"/>
      <c r="J602" s="19"/>
    </row>
    <row r="603" spans="1:10" x14ac:dyDescent="0.25">
      <c r="A603" s="6"/>
      <c r="B603" s="19"/>
      <c r="C603" s="71"/>
      <c r="D603" s="19"/>
      <c r="G603" s="19"/>
      <c r="H603" s="19"/>
      <c r="I603" s="19"/>
      <c r="J603" s="19"/>
    </row>
    <row r="604" spans="1:10" x14ac:dyDescent="0.25">
      <c r="A604" s="6"/>
      <c r="B604" s="19"/>
      <c r="C604" s="71"/>
      <c r="D604" s="19"/>
      <c r="G604" s="21"/>
      <c r="H604" s="19"/>
      <c r="I604" s="19"/>
      <c r="J604" s="19"/>
    </row>
    <row r="605" spans="1:10" x14ac:dyDescent="0.25">
      <c r="A605" s="6"/>
      <c r="B605" s="19"/>
      <c r="C605" s="71"/>
      <c r="D605" s="19"/>
      <c r="G605" s="18"/>
      <c r="H605" s="18"/>
      <c r="I605" s="18"/>
      <c r="J605" s="19"/>
    </row>
    <row r="606" spans="1:10" x14ac:dyDescent="0.25">
      <c r="A606" s="8"/>
      <c r="B606" s="19"/>
      <c r="C606" s="71"/>
      <c r="D606" s="19"/>
      <c r="G606" s="19"/>
      <c r="H606" s="19"/>
      <c r="I606" s="19"/>
      <c r="J606" s="19"/>
    </row>
    <row r="607" spans="1:10" x14ac:dyDescent="0.25">
      <c r="A607" s="8"/>
      <c r="B607" s="19"/>
      <c r="C607" s="71"/>
      <c r="D607" s="19"/>
      <c r="G607" s="19"/>
      <c r="H607" s="19"/>
      <c r="I607" s="19"/>
      <c r="J607" s="19"/>
    </row>
    <row r="608" spans="1:10" x14ac:dyDescent="0.25">
      <c r="A608" s="6"/>
      <c r="B608" s="19"/>
      <c r="C608" s="71"/>
      <c r="D608" s="19"/>
      <c r="G608" s="19"/>
      <c r="H608" s="19"/>
      <c r="I608" s="19"/>
      <c r="J608" s="19"/>
    </row>
    <row r="609" spans="1:10" x14ac:dyDescent="0.25">
      <c r="A609" s="33"/>
      <c r="B609" s="19"/>
      <c r="C609" s="71"/>
      <c r="D609" s="19"/>
      <c r="G609" s="19"/>
      <c r="H609" s="19"/>
      <c r="I609" s="19"/>
      <c r="J609" s="19"/>
    </row>
    <row r="610" spans="1:10" x14ac:dyDescent="0.25">
      <c r="A610" s="6"/>
      <c r="B610" s="18"/>
      <c r="C610" s="68"/>
      <c r="D610" s="19"/>
      <c r="G610" s="19"/>
      <c r="H610" s="19"/>
      <c r="I610" s="19"/>
      <c r="J610" s="19"/>
    </row>
    <row r="611" spans="1:10" x14ac:dyDescent="0.25">
      <c r="A611" s="6"/>
      <c r="B611" s="19"/>
      <c r="C611" s="71"/>
      <c r="D611" s="19"/>
      <c r="G611" s="19"/>
      <c r="H611" s="19"/>
      <c r="I611" s="19"/>
      <c r="J611" s="19"/>
    </row>
    <row r="612" spans="1:10" x14ac:dyDescent="0.25">
      <c r="A612" s="6"/>
      <c r="B612" s="19"/>
      <c r="C612" s="71"/>
      <c r="D612" s="19"/>
      <c r="G612" s="19"/>
      <c r="H612" s="19"/>
      <c r="I612" s="19"/>
      <c r="J612" s="19"/>
    </row>
    <row r="613" spans="1:10" x14ac:dyDescent="0.25">
      <c r="A613" s="6"/>
      <c r="B613" s="19"/>
      <c r="C613" s="71"/>
      <c r="D613" s="19"/>
      <c r="G613" s="19"/>
      <c r="H613" s="19"/>
      <c r="I613" s="19"/>
      <c r="J613" s="19"/>
    </row>
    <row r="614" spans="1:10" x14ac:dyDescent="0.25">
      <c r="A614" s="6"/>
      <c r="B614" s="19"/>
      <c r="C614" s="71"/>
      <c r="D614" s="19"/>
      <c r="G614" s="19"/>
      <c r="H614" s="19"/>
      <c r="I614" s="19"/>
      <c r="J614" s="19"/>
    </row>
    <row r="615" spans="1:10" x14ac:dyDescent="0.25">
      <c r="A615" s="6"/>
      <c r="B615" s="19"/>
      <c r="C615" s="71"/>
      <c r="D615" s="19"/>
      <c r="G615" s="19"/>
      <c r="H615" s="19"/>
      <c r="I615" s="19"/>
      <c r="J615" s="19"/>
    </row>
    <row r="616" spans="1:10" x14ac:dyDescent="0.25">
      <c r="A616" s="6"/>
      <c r="B616" s="19"/>
      <c r="C616" s="71"/>
      <c r="D616" s="19"/>
      <c r="G616" s="19"/>
      <c r="H616" s="19"/>
      <c r="I616" s="19"/>
      <c r="J616" s="19"/>
    </row>
    <row r="617" spans="1:10" x14ac:dyDescent="0.25">
      <c r="A617" s="6"/>
      <c r="B617" s="19"/>
      <c r="C617" s="71"/>
      <c r="D617" s="19"/>
      <c r="G617" s="19"/>
      <c r="H617" s="19"/>
      <c r="I617" s="19"/>
      <c r="J617" s="19"/>
    </row>
    <row r="618" spans="1:10" x14ac:dyDescent="0.25">
      <c r="A618" s="6"/>
      <c r="B618" s="19"/>
      <c r="C618" s="71"/>
      <c r="D618" s="19"/>
      <c r="G618" s="21"/>
      <c r="H618" s="19"/>
      <c r="I618" s="19"/>
      <c r="J618" s="19"/>
    </row>
    <row r="619" spans="1:10" x14ac:dyDescent="0.25">
      <c r="A619" s="6"/>
      <c r="B619" s="19"/>
      <c r="C619" s="71"/>
      <c r="D619" s="19"/>
      <c r="G619" s="18"/>
      <c r="H619" s="18"/>
      <c r="I619" s="18"/>
      <c r="J619" s="19"/>
    </row>
    <row r="620" spans="1:10" x14ac:dyDescent="0.25">
      <c r="A620" s="6"/>
      <c r="B620" s="19"/>
      <c r="C620" s="71"/>
      <c r="D620" s="19"/>
      <c r="G620" s="19"/>
      <c r="H620" s="19"/>
      <c r="I620" s="19"/>
      <c r="J620" s="19"/>
    </row>
    <row r="621" spans="1:10" x14ac:dyDescent="0.25">
      <c r="A621" s="6"/>
      <c r="B621" s="19"/>
      <c r="C621" s="71"/>
      <c r="D621" s="19"/>
      <c r="G621" s="19"/>
      <c r="H621" s="19"/>
      <c r="I621" s="19"/>
      <c r="J621" s="19"/>
    </row>
    <row r="622" spans="1:10" x14ac:dyDescent="0.25">
      <c r="A622" s="33"/>
      <c r="B622" s="19"/>
      <c r="C622" s="71"/>
      <c r="D622" s="19"/>
      <c r="G622" s="19"/>
      <c r="H622" s="19"/>
      <c r="I622" s="19"/>
      <c r="J622" s="19"/>
    </row>
    <row r="623" spans="1:10" x14ac:dyDescent="0.25">
      <c r="A623" s="6"/>
      <c r="B623" s="18"/>
      <c r="C623" s="68"/>
      <c r="D623" s="19"/>
      <c r="G623" s="19"/>
      <c r="H623" s="19"/>
      <c r="I623" s="19"/>
      <c r="J623" s="19"/>
    </row>
    <row r="624" spans="1:10" x14ac:dyDescent="0.25">
      <c r="A624" s="6"/>
      <c r="B624" s="19"/>
      <c r="C624" s="71"/>
      <c r="D624" s="19"/>
      <c r="G624" s="19"/>
      <c r="H624" s="19"/>
      <c r="I624" s="19"/>
      <c r="J624" s="19"/>
    </row>
    <row r="625" spans="1:10" x14ac:dyDescent="0.25">
      <c r="A625" s="6"/>
      <c r="B625" s="19"/>
      <c r="C625" s="71"/>
      <c r="D625" s="19"/>
      <c r="G625" s="19"/>
      <c r="H625" s="19"/>
      <c r="I625" s="19"/>
      <c r="J625" s="19"/>
    </row>
    <row r="626" spans="1:10" x14ac:dyDescent="0.25">
      <c r="A626" s="6"/>
      <c r="B626" s="19"/>
      <c r="C626" s="71"/>
      <c r="D626" s="19"/>
      <c r="G626" s="19"/>
      <c r="H626" s="19"/>
      <c r="I626" s="19"/>
      <c r="J626" s="19"/>
    </row>
    <row r="627" spans="1:10" x14ac:dyDescent="0.25">
      <c r="A627" s="6"/>
      <c r="B627" s="19"/>
      <c r="C627" s="71"/>
      <c r="D627" s="19"/>
      <c r="G627" s="19"/>
      <c r="H627" s="19"/>
      <c r="I627" s="19"/>
      <c r="J627" s="19"/>
    </row>
    <row r="628" spans="1:10" x14ac:dyDescent="0.25">
      <c r="A628" s="6"/>
      <c r="B628" s="19"/>
      <c r="C628" s="71"/>
      <c r="D628" s="19"/>
      <c r="G628" s="19"/>
      <c r="H628" s="19"/>
      <c r="I628" s="19"/>
      <c r="J628" s="19"/>
    </row>
    <row r="629" spans="1:10" x14ac:dyDescent="0.25">
      <c r="A629" s="6"/>
      <c r="B629" s="19"/>
      <c r="C629" s="71"/>
      <c r="D629" s="19"/>
      <c r="G629" s="19"/>
      <c r="H629" s="19"/>
      <c r="I629" s="19"/>
      <c r="J629" s="19"/>
    </row>
    <row r="630" spans="1:10" x14ac:dyDescent="0.25">
      <c r="A630" s="6"/>
      <c r="B630" s="19"/>
      <c r="C630" s="71"/>
      <c r="D630" s="19"/>
      <c r="G630" s="19"/>
      <c r="H630" s="19"/>
      <c r="I630" s="19"/>
      <c r="J630" s="19"/>
    </row>
    <row r="631" spans="1:10" x14ac:dyDescent="0.25">
      <c r="A631" s="6"/>
      <c r="B631" s="19"/>
      <c r="C631" s="71"/>
      <c r="D631" s="19"/>
      <c r="G631" s="19"/>
      <c r="H631" s="19"/>
      <c r="I631" s="19"/>
      <c r="J631" s="19"/>
    </row>
    <row r="632" spans="1:10" x14ac:dyDescent="0.25">
      <c r="A632" s="6"/>
      <c r="B632" s="19"/>
      <c r="C632" s="71"/>
      <c r="D632" s="19"/>
      <c r="G632" s="21"/>
      <c r="H632" s="19"/>
      <c r="I632" s="19"/>
      <c r="J632" s="19"/>
    </row>
    <row r="633" spans="1:10" x14ac:dyDescent="0.25">
      <c r="A633" s="6"/>
      <c r="B633" s="19"/>
      <c r="C633" s="71"/>
      <c r="D633" s="19"/>
      <c r="G633" s="18"/>
      <c r="H633" s="18"/>
      <c r="I633" s="18"/>
      <c r="J633" s="19"/>
    </row>
    <row r="634" spans="1:10" x14ac:dyDescent="0.25">
      <c r="A634" s="6"/>
      <c r="B634" s="19"/>
      <c r="C634" s="71"/>
      <c r="D634" s="19"/>
      <c r="G634" s="19"/>
      <c r="H634" s="19"/>
      <c r="I634" s="19"/>
      <c r="J634" s="19"/>
    </row>
    <row r="635" spans="1:10" x14ac:dyDescent="0.25">
      <c r="A635" s="33"/>
      <c r="B635" s="19"/>
      <c r="C635" s="71"/>
      <c r="D635" s="19"/>
      <c r="G635" s="19"/>
      <c r="H635" s="19"/>
      <c r="I635" s="19"/>
      <c r="J635" s="19"/>
    </row>
    <row r="636" spans="1:10" x14ac:dyDescent="0.25">
      <c r="A636" s="6"/>
      <c r="B636" s="18"/>
      <c r="C636" s="68"/>
      <c r="D636" s="19"/>
      <c r="G636" s="19"/>
      <c r="H636" s="19"/>
      <c r="I636" s="19"/>
      <c r="J636" s="19"/>
    </row>
    <row r="637" spans="1:10" x14ac:dyDescent="0.25">
      <c r="A637" s="6"/>
      <c r="B637" s="19"/>
      <c r="C637" s="71"/>
      <c r="D637" s="19"/>
      <c r="G637" s="19"/>
      <c r="H637" s="19"/>
      <c r="I637" s="19"/>
      <c r="J637" s="19"/>
    </row>
    <row r="638" spans="1:10" x14ac:dyDescent="0.25">
      <c r="A638" s="6"/>
      <c r="B638" s="19"/>
      <c r="C638" s="71"/>
      <c r="D638" s="19"/>
      <c r="G638" s="19"/>
      <c r="H638" s="19"/>
      <c r="I638" s="19"/>
      <c r="J638" s="19"/>
    </row>
    <row r="639" spans="1:10" x14ac:dyDescent="0.25">
      <c r="A639" s="6"/>
      <c r="B639" s="19"/>
      <c r="C639" s="71"/>
      <c r="D639" s="19"/>
      <c r="G639" s="19"/>
      <c r="H639" s="19"/>
      <c r="I639" s="19"/>
      <c r="J639" s="19"/>
    </row>
    <row r="640" spans="1:10" x14ac:dyDescent="0.25">
      <c r="A640" s="6"/>
      <c r="B640" s="19"/>
      <c r="C640" s="71"/>
      <c r="D640" s="19"/>
      <c r="G640" s="19"/>
      <c r="H640" s="19"/>
      <c r="I640" s="19"/>
      <c r="J640" s="19"/>
    </row>
    <row r="641" spans="1:10" x14ac:dyDescent="0.25">
      <c r="A641" s="6"/>
      <c r="B641" s="19"/>
      <c r="C641" s="71"/>
      <c r="D641" s="19"/>
      <c r="G641" s="19"/>
      <c r="H641" s="19"/>
      <c r="I641" s="19"/>
      <c r="J641" s="19"/>
    </row>
    <row r="642" spans="1:10" x14ac:dyDescent="0.25">
      <c r="A642" s="6"/>
      <c r="B642" s="19"/>
      <c r="C642" s="71"/>
      <c r="D642" s="19"/>
      <c r="G642" s="19"/>
      <c r="H642" s="19"/>
      <c r="I642" s="19"/>
      <c r="J642" s="19"/>
    </row>
    <row r="643" spans="1:10" x14ac:dyDescent="0.25">
      <c r="A643" s="6"/>
      <c r="B643" s="19"/>
      <c r="C643" s="71"/>
      <c r="D643" s="19"/>
      <c r="G643" s="19"/>
      <c r="H643" s="19"/>
      <c r="I643" s="19"/>
      <c r="J643" s="19"/>
    </row>
    <row r="644" spans="1:10" x14ac:dyDescent="0.25">
      <c r="A644" s="6"/>
      <c r="B644" s="19"/>
      <c r="C644" s="71"/>
      <c r="D644" s="19"/>
      <c r="G644" s="19"/>
      <c r="H644" s="19"/>
      <c r="I644" s="19"/>
      <c r="J644" s="19"/>
    </row>
    <row r="645" spans="1:10" x14ac:dyDescent="0.25">
      <c r="A645" s="6"/>
      <c r="B645" s="19"/>
      <c r="C645" s="71"/>
      <c r="D645" s="19"/>
      <c r="G645" s="19"/>
      <c r="H645" s="19"/>
      <c r="I645" s="19"/>
      <c r="J645" s="19"/>
    </row>
    <row r="646" spans="1:10" x14ac:dyDescent="0.25">
      <c r="A646" s="6"/>
      <c r="B646" s="19"/>
      <c r="C646" s="71"/>
      <c r="D646" s="19"/>
      <c r="G646" s="21"/>
      <c r="H646" s="19"/>
      <c r="I646" s="19"/>
      <c r="J646" s="19"/>
    </row>
    <row r="647" spans="1:10" x14ac:dyDescent="0.25">
      <c r="A647" s="6"/>
      <c r="B647" s="19"/>
      <c r="C647" s="71"/>
      <c r="D647" s="19"/>
      <c r="G647" s="18"/>
      <c r="H647" s="18"/>
      <c r="I647" s="18"/>
      <c r="J647" s="19"/>
    </row>
    <row r="648" spans="1:10" x14ac:dyDescent="0.25">
      <c r="A648" s="8"/>
      <c r="B648" s="19"/>
      <c r="C648" s="71"/>
      <c r="D648" s="19"/>
      <c r="G648" s="19"/>
      <c r="H648" s="19"/>
      <c r="I648" s="19"/>
      <c r="J648" s="19"/>
    </row>
    <row r="649" spans="1:10" x14ac:dyDescent="0.25">
      <c r="A649" s="8"/>
      <c r="B649" s="19"/>
      <c r="C649" s="71"/>
      <c r="D649" s="19"/>
      <c r="G649" s="19"/>
      <c r="H649" s="19"/>
      <c r="I649" s="19"/>
      <c r="J649" s="19"/>
    </row>
    <row r="650" spans="1:10" x14ac:dyDescent="0.25">
      <c r="A650" s="6"/>
      <c r="B650" s="19"/>
      <c r="C650" s="71"/>
      <c r="D650" s="19"/>
      <c r="G650" s="19"/>
      <c r="H650" s="19"/>
      <c r="I650" s="19"/>
      <c r="J650" s="19"/>
    </row>
    <row r="651" spans="1:10" x14ac:dyDescent="0.25">
      <c r="A651" s="33"/>
      <c r="B651" s="19"/>
      <c r="C651" s="71"/>
      <c r="D651" s="19"/>
      <c r="G651" s="19"/>
      <c r="H651" s="19"/>
      <c r="I651" s="19"/>
      <c r="J651" s="19"/>
    </row>
    <row r="652" spans="1:10" x14ac:dyDescent="0.25">
      <c r="A652" s="6"/>
      <c r="B652" s="18"/>
      <c r="C652" s="68"/>
      <c r="D652" s="19"/>
      <c r="G652" s="19"/>
      <c r="H652" s="19"/>
      <c r="I652" s="19"/>
      <c r="J652" s="19"/>
    </row>
    <row r="653" spans="1:10" x14ac:dyDescent="0.25">
      <c r="A653" s="6"/>
      <c r="B653" s="19"/>
      <c r="C653" s="71"/>
      <c r="D653" s="19"/>
      <c r="G653" s="19"/>
      <c r="H653" s="19"/>
      <c r="I653" s="19"/>
      <c r="J653" s="19"/>
    </row>
    <row r="654" spans="1:10" x14ac:dyDescent="0.25">
      <c r="A654" s="6"/>
      <c r="B654" s="19"/>
      <c r="C654" s="71"/>
      <c r="D654" s="19"/>
      <c r="G654" s="19"/>
      <c r="H654" s="19"/>
      <c r="I654" s="19"/>
      <c r="J654" s="19"/>
    </row>
    <row r="655" spans="1:10" x14ac:dyDescent="0.25">
      <c r="A655" s="6"/>
      <c r="B655" s="19"/>
      <c r="C655" s="71"/>
      <c r="D655" s="19"/>
      <c r="G655" s="19"/>
      <c r="H655" s="19"/>
      <c r="I655" s="19"/>
      <c r="J655" s="19"/>
    </row>
    <row r="656" spans="1:10" x14ac:dyDescent="0.25">
      <c r="A656" s="6"/>
      <c r="B656" s="19"/>
      <c r="C656" s="71"/>
      <c r="D656" s="19"/>
      <c r="G656" s="19"/>
      <c r="H656" s="19"/>
      <c r="I656" s="19"/>
      <c r="J656" s="19"/>
    </row>
    <row r="657" spans="1:10" x14ac:dyDescent="0.25">
      <c r="A657" s="6"/>
      <c r="B657" s="19"/>
      <c r="C657" s="71"/>
      <c r="D657" s="19"/>
      <c r="G657" s="19"/>
      <c r="H657" s="19"/>
      <c r="I657" s="19"/>
      <c r="J657" s="19"/>
    </row>
    <row r="658" spans="1:10" x14ac:dyDescent="0.25">
      <c r="A658" s="6"/>
      <c r="B658" s="19"/>
      <c r="C658" s="71"/>
      <c r="D658" s="19"/>
      <c r="G658" s="19"/>
      <c r="H658" s="19"/>
      <c r="I658" s="19"/>
      <c r="J658" s="19"/>
    </row>
    <row r="659" spans="1:10" x14ac:dyDescent="0.25">
      <c r="A659" s="6"/>
      <c r="B659" s="19"/>
      <c r="C659" s="71"/>
      <c r="D659" s="19"/>
      <c r="G659" s="19"/>
      <c r="H659" s="19"/>
      <c r="I659" s="19"/>
      <c r="J659" s="19"/>
    </row>
    <row r="660" spans="1:10" x14ac:dyDescent="0.25">
      <c r="A660" s="6"/>
      <c r="B660" s="19"/>
      <c r="C660" s="71"/>
      <c r="D660" s="19"/>
      <c r="G660" s="21"/>
      <c r="H660" s="19"/>
      <c r="I660" s="19"/>
      <c r="J660" s="19"/>
    </row>
    <row r="661" spans="1:10" x14ac:dyDescent="0.25">
      <c r="A661" s="6"/>
      <c r="B661" s="19"/>
      <c r="C661" s="71"/>
      <c r="D661" s="19"/>
      <c r="G661" s="18"/>
      <c r="H661" s="18"/>
      <c r="I661" s="18"/>
      <c r="J661" s="19"/>
    </row>
    <row r="662" spans="1:10" x14ac:dyDescent="0.25">
      <c r="A662" s="6"/>
      <c r="B662" s="19"/>
      <c r="C662" s="71"/>
      <c r="D662" s="19"/>
      <c r="G662" s="19"/>
      <c r="H662" s="19"/>
      <c r="I662" s="19"/>
      <c r="J662" s="19"/>
    </row>
    <row r="663" spans="1:10" x14ac:dyDescent="0.25">
      <c r="A663" s="6"/>
      <c r="B663" s="19"/>
      <c r="C663" s="71"/>
      <c r="D663" s="19"/>
      <c r="G663" s="19"/>
      <c r="H663" s="19"/>
      <c r="I663" s="19"/>
      <c r="J663" s="19"/>
    </row>
    <row r="664" spans="1:10" x14ac:dyDescent="0.25">
      <c r="G664" s="19"/>
      <c r="H664" s="19"/>
      <c r="I664" s="19"/>
      <c r="J664" s="19"/>
    </row>
    <row r="665" spans="1:10" x14ac:dyDescent="0.25">
      <c r="G665" s="19"/>
      <c r="H665" s="19"/>
      <c r="I665" s="19"/>
      <c r="J665" s="19"/>
    </row>
    <row r="666" spans="1:10" x14ac:dyDescent="0.25">
      <c r="G666" s="19"/>
      <c r="H666" s="19"/>
      <c r="I666" s="19"/>
      <c r="J666" s="19"/>
    </row>
    <row r="667" spans="1:10" x14ac:dyDescent="0.25">
      <c r="G667" s="19"/>
      <c r="H667" s="19"/>
      <c r="I667" s="19"/>
      <c r="J667" s="19"/>
    </row>
    <row r="668" spans="1:10" x14ac:dyDescent="0.25">
      <c r="G668" s="19"/>
      <c r="H668" s="19"/>
      <c r="I668" s="19"/>
      <c r="J668" s="19"/>
    </row>
    <row r="669" spans="1:10" x14ac:dyDescent="0.25">
      <c r="G669" s="19"/>
      <c r="H669" s="19"/>
      <c r="I669" s="19"/>
      <c r="J669" s="19"/>
    </row>
    <row r="670" spans="1:10" x14ac:dyDescent="0.25">
      <c r="G670" s="19"/>
      <c r="H670" s="19"/>
      <c r="I670" s="19"/>
      <c r="J670" s="19"/>
    </row>
    <row r="671" spans="1:10" x14ac:dyDescent="0.25">
      <c r="G671" s="19"/>
      <c r="H671" s="19"/>
      <c r="I671" s="19"/>
      <c r="J671" s="19"/>
    </row>
    <row r="672" spans="1:10" x14ac:dyDescent="0.25">
      <c r="G672" s="19"/>
      <c r="H672" s="19"/>
      <c r="I672" s="19"/>
      <c r="J672" s="19"/>
    </row>
    <row r="673" spans="7:10" x14ac:dyDescent="0.25">
      <c r="G673" s="21"/>
      <c r="H673" s="19"/>
      <c r="I673" s="19"/>
      <c r="J673" s="19"/>
    </row>
    <row r="674" spans="7:10" x14ac:dyDescent="0.25">
      <c r="G674" s="18"/>
      <c r="H674" s="18"/>
      <c r="I674" s="18"/>
      <c r="J674" s="19"/>
    </row>
    <row r="675" spans="7:10" x14ac:dyDescent="0.25">
      <c r="G675" s="19"/>
      <c r="H675" s="19"/>
      <c r="I675" s="19"/>
      <c r="J675" s="19"/>
    </row>
    <row r="676" spans="7:10" x14ac:dyDescent="0.25">
      <c r="G676" s="19"/>
      <c r="H676" s="19"/>
      <c r="I676" s="19"/>
      <c r="J676" s="19"/>
    </row>
    <row r="677" spans="7:10" x14ac:dyDescent="0.25">
      <c r="G677" s="19"/>
      <c r="H677" s="19"/>
      <c r="I677" s="19"/>
      <c r="J677" s="19"/>
    </row>
    <row r="678" spans="7:10" x14ac:dyDescent="0.25">
      <c r="G678" s="19"/>
      <c r="H678" s="19"/>
      <c r="I678" s="19"/>
      <c r="J678" s="19"/>
    </row>
    <row r="679" spans="7:10" x14ac:dyDescent="0.25">
      <c r="G679" s="19"/>
      <c r="H679" s="19"/>
      <c r="I679" s="19"/>
      <c r="J679" s="19"/>
    </row>
    <row r="680" spans="7:10" x14ac:dyDescent="0.25">
      <c r="G680" s="19"/>
      <c r="H680" s="19"/>
      <c r="I680" s="19"/>
      <c r="J680" s="19"/>
    </row>
    <row r="681" spans="7:10" x14ac:dyDescent="0.25">
      <c r="G681" s="19"/>
      <c r="H681" s="19"/>
      <c r="I681" s="19"/>
      <c r="J681" s="19"/>
    </row>
    <row r="682" spans="7:10" x14ac:dyDescent="0.25">
      <c r="G682" s="19"/>
      <c r="H682" s="19"/>
      <c r="I682" s="19"/>
      <c r="J682" s="19"/>
    </row>
    <row r="683" spans="7:10" x14ac:dyDescent="0.25">
      <c r="G683" s="19"/>
      <c r="H683" s="19"/>
      <c r="I683" s="19"/>
      <c r="J683" s="19"/>
    </row>
    <row r="684" spans="7:10" x14ac:dyDescent="0.25">
      <c r="G684" s="19"/>
      <c r="H684" s="19"/>
      <c r="I684" s="19"/>
      <c r="J684" s="19"/>
    </row>
    <row r="685" spans="7:10" x14ac:dyDescent="0.25">
      <c r="G685" s="19"/>
      <c r="H685" s="19"/>
      <c r="I685" s="19"/>
      <c r="J685" s="19"/>
    </row>
    <row r="686" spans="7:10" x14ac:dyDescent="0.25">
      <c r="G686" s="21"/>
      <c r="H686" s="19"/>
      <c r="I686" s="19"/>
      <c r="J686" s="19"/>
    </row>
    <row r="687" spans="7:10" x14ac:dyDescent="0.25">
      <c r="G687" s="18"/>
      <c r="H687" s="18"/>
      <c r="I687" s="18"/>
      <c r="J687" s="19"/>
    </row>
    <row r="688" spans="7:10" x14ac:dyDescent="0.25">
      <c r="G688" s="19"/>
      <c r="H688" s="19"/>
      <c r="I688" s="19"/>
      <c r="J688" s="19"/>
    </row>
    <row r="689" spans="7:10" x14ac:dyDescent="0.25">
      <c r="G689" s="19"/>
      <c r="H689" s="19"/>
      <c r="I689" s="19"/>
      <c r="J689" s="19"/>
    </row>
    <row r="690" spans="7:10" x14ac:dyDescent="0.25">
      <c r="G690" s="19"/>
      <c r="H690" s="19"/>
      <c r="I690" s="19"/>
      <c r="J690" s="19"/>
    </row>
    <row r="691" spans="7:10" x14ac:dyDescent="0.25">
      <c r="G691" s="19"/>
      <c r="H691" s="19"/>
      <c r="I691" s="19"/>
      <c r="J691" s="19"/>
    </row>
    <row r="692" spans="7:10" x14ac:dyDescent="0.25">
      <c r="G692" s="19"/>
      <c r="H692" s="19"/>
      <c r="I692" s="19"/>
      <c r="J692" s="19"/>
    </row>
    <row r="693" spans="7:10" x14ac:dyDescent="0.25">
      <c r="G693" s="19"/>
      <c r="H693" s="19"/>
      <c r="I693" s="19"/>
      <c r="J693" s="19"/>
    </row>
    <row r="694" spans="7:10" x14ac:dyDescent="0.25">
      <c r="G694" s="19"/>
      <c r="H694" s="19"/>
      <c r="I694" s="19"/>
      <c r="J694" s="19"/>
    </row>
    <row r="695" spans="7:10" x14ac:dyDescent="0.25">
      <c r="G695" s="19"/>
      <c r="H695" s="19"/>
      <c r="I695" s="19"/>
      <c r="J695" s="19"/>
    </row>
    <row r="696" spans="7:10" x14ac:dyDescent="0.25">
      <c r="G696" s="19"/>
      <c r="H696" s="19"/>
      <c r="I696" s="19"/>
      <c r="J696" s="19"/>
    </row>
    <row r="697" spans="7:10" x14ac:dyDescent="0.25">
      <c r="G697" s="19"/>
      <c r="H697" s="19"/>
      <c r="I697" s="19"/>
      <c r="J697" s="19"/>
    </row>
    <row r="698" spans="7:10" x14ac:dyDescent="0.25">
      <c r="G698" s="19"/>
      <c r="H698" s="19"/>
      <c r="I698" s="19"/>
      <c r="J698" s="19"/>
    </row>
    <row r="699" spans="7:10" x14ac:dyDescent="0.25">
      <c r="G699" s="21"/>
      <c r="H699" s="19"/>
      <c r="I699" s="19"/>
      <c r="J699" s="19"/>
    </row>
    <row r="700" spans="7:10" x14ac:dyDescent="0.25">
      <c r="G700" s="18"/>
      <c r="H700" s="18"/>
      <c r="I700" s="18"/>
      <c r="J700" s="19"/>
    </row>
    <row r="701" spans="7:10" x14ac:dyDescent="0.25">
      <c r="G701" s="19"/>
      <c r="H701" s="19"/>
      <c r="I701" s="19"/>
      <c r="J701" s="19"/>
    </row>
    <row r="702" spans="7:10" x14ac:dyDescent="0.25">
      <c r="G702" s="19"/>
      <c r="H702" s="19"/>
      <c r="I702" s="19"/>
      <c r="J702" s="19"/>
    </row>
    <row r="703" spans="7:10" x14ac:dyDescent="0.25">
      <c r="G703" s="19"/>
      <c r="H703" s="19"/>
      <c r="I703" s="19"/>
      <c r="J703" s="19"/>
    </row>
    <row r="704" spans="7:10" x14ac:dyDescent="0.25">
      <c r="G704" s="19"/>
      <c r="H704" s="19"/>
      <c r="I704" s="19"/>
      <c r="J704" s="19"/>
    </row>
    <row r="705" spans="7:10" x14ac:dyDescent="0.25">
      <c r="G705" s="19"/>
      <c r="H705" s="19"/>
      <c r="I705" s="19"/>
      <c r="J705" s="19"/>
    </row>
    <row r="706" spans="7:10" x14ac:dyDescent="0.25">
      <c r="G706" s="19"/>
      <c r="H706" s="19"/>
      <c r="I706" s="19"/>
      <c r="J706" s="19"/>
    </row>
    <row r="707" spans="7:10" x14ac:dyDescent="0.25">
      <c r="G707" s="19"/>
      <c r="H707" s="19"/>
      <c r="I707" s="19"/>
      <c r="J707" s="19"/>
    </row>
    <row r="708" spans="7:10" x14ac:dyDescent="0.25">
      <c r="G708" s="19"/>
      <c r="H708" s="19"/>
      <c r="I708" s="19"/>
      <c r="J708" s="19"/>
    </row>
    <row r="709" spans="7:10" x14ac:dyDescent="0.25">
      <c r="G709" s="19"/>
      <c r="H709" s="19"/>
      <c r="I709" s="19"/>
      <c r="J709" s="19"/>
    </row>
    <row r="710" spans="7:10" x14ac:dyDescent="0.25">
      <c r="G710" s="19"/>
      <c r="H710" s="19"/>
      <c r="I710" s="19"/>
      <c r="J710" s="19"/>
    </row>
    <row r="711" spans="7:10" x14ac:dyDescent="0.25">
      <c r="G711" s="19"/>
      <c r="H711" s="19"/>
      <c r="I711" s="19"/>
      <c r="J711" s="1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Z57"/>
  <sheetViews>
    <sheetView workbookViewId="0">
      <pane xSplit="1" ySplit="3" topLeftCell="EQ31" activePane="bottomRight" state="frozen"/>
      <selection pane="topRight" activeCell="B1" sqref="B1"/>
      <selection pane="bottomLeft" activeCell="A4" sqref="A4"/>
      <selection pane="bottomRight" activeCell="EZ59" sqref="EZ59"/>
    </sheetView>
  </sheetViews>
  <sheetFormatPr defaultColWidth="10.7109375" defaultRowHeight="15" x14ac:dyDescent="0.25"/>
  <cols>
    <col min="1" max="1" width="16.42578125" customWidth="1"/>
  </cols>
  <sheetData>
    <row r="1" spans="1:156" s="16" customFormat="1" x14ac:dyDescent="0.25">
      <c r="A1" s="18" t="s">
        <v>161</v>
      </c>
      <c r="B1" s="36">
        <v>38255</v>
      </c>
      <c r="C1" s="36">
        <v>38264</v>
      </c>
      <c r="D1" s="36">
        <v>38276</v>
      </c>
      <c r="E1" s="36">
        <v>38297</v>
      </c>
      <c r="F1" s="36">
        <v>38311</v>
      </c>
      <c r="G1" s="36">
        <v>38334</v>
      </c>
      <c r="H1" s="36">
        <v>38355</v>
      </c>
      <c r="I1" s="36">
        <v>38383</v>
      </c>
      <c r="J1" s="36">
        <v>38406</v>
      </c>
      <c r="K1" s="36">
        <v>38425</v>
      </c>
      <c r="L1" s="36">
        <v>38478</v>
      </c>
      <c r="M1" s="36">
        <v>38548</v>
      </c>
      <c r="N1" s="36">
        <v>38573</v>
      </c>
      <c r="O1" s="36">
        <v>38583</v>
      </c>
      <c r="P1" s="36">
        <v>38599</v>
      </c>
      <c r="Q1" s="36">
        <v>38604</v>
      </c>
      <c r="R1" s="36">
        <v>38611</v>
      </c>
      <c r="S1" s="36">
        <v>38625</v>
      </c>
      <c r="T1" s="36">
        <v>38632</v>
      </c>
      <c r="U1" s="36">
        <v>38639</v>
      </c>
      <c r="V1" s="36">
        <v>38646</v>
      </c>
      <c r="W1" s="36">
        <v>38652</v>
      </c>
      <c r="X1" s="36">
        <v>38659</v>
      </c>
      <c r="Y1" s="36">
        <v>38667</v>
      </c>
      <c r="Z1" s="36">
        <v>38674</v>
      </c>
      <c r="AA1" s="36">
        <v>38681</v>
      </c>
      <c r="AB1" s="36">
        <v>38688</v>
      </c>
      <c r="AC1" s="36">
        <v>38695</v>
      </c>
      <c r="AD1" s="36">
        <v>38704</v>
      </c>
      <c r="AE1" s="36">
        <v>38709</v>
      </c>
      <c r="AF1" s="36">
        <v>38716</v>
      </c>
      <c r="AG1" s="36">
        <v>38723</v>
      </c>
      <c r="AH1" s="36">
        <v>38730</v>
      </c>
      <c r="AI1" s="36">
        <v>38737</v>
      </c>
      <c r="AJ1" s="36">
        <v>38744</v>
      </c>
      <c r="AK1" s="36">
        <v>38751</v>
      </c>
      <c r="AL1" s="36">
        <v>38758</v>
      </c>
      <c r="AM1" s="36">
        <v>38765</v>
      </c>
      <c r="AN1" s="36">
        <v>38772</v>
      </c>
      <c r="AO1" s="36">
        <v>38780</v>
      </c>
      <c r="AP1" s="36">
        <v>38786</v>
      </c>
      <c r="AQ1" s="36">
        <v>38794</v>
      </c>
      <c r="AR1" s="36">
        <v>38801</v>
      </c>
      <c r="AS1" s="36">
        <v>38821</v>
      </c>
      <c r="AT1" s="36">
        <v>38841</v>
      </c>
      <c r="AU1" s="36">
        <v>38872</v>
      </c>
      <c r="AV1" s="36">
        <v>38879</v>
      </c>
      <c r="AW1" s="36">
        <v>38901</v>
      </c>
      <c r="AX1" s="36">
        <v>38925</v>
      </c>
      <c r="AY1" s="36">
        <v>38941</v>
      </c>
      <c r="AZ1" s="36">
        <v>38961</v>
      </c>
      <c r="BA1" s="36">
        <v>39007</v>
      </c>
      <c r="BB1" s="36">
        <v>39061</v>
      </c>
      <c r="BC1" s="36">
        <v>39191</v>
      </c>
      <c r="BD1" s="36">
        <v>39238</v>
      </c>
      <c r="BE1" s="36">
        <v>39247</v>
      </c>
      <c r="BF1" s="36">
        <v>39279</v>
      </c>
      <c r="BG1" s="36">
        <v>39282</v>
      </c>
      <c r="BH1" s="36">
        <v>39299</v>
      </c>
      <c r="BI1" s="36">
        <v>39411</v>
      </c>
      <c r="BJ1" s="36">
        <v>39494</v>
      </c>
      <c r="BK1" s="36">
        <v>39516</v>
      </c>
      <c r="BL1" s="36">
        <v>39634</v>
      </c>
      <c r="BM1" s="36">
        <v>39679</v>
      </c>
      <c r="BN1" s="36">
        <v>39727</v>
      </c>
      <c r="BO1" s="36">
        <v>39794</v>
      </c>
      <c r="BP1" s="36">
        <v>39842</v>
      </c>
      <c r="BQ1" s="36">
        <v>39923</v>
      </c>
      <c r="BR1" s="36">
        <v>39962</v>
      </c>
      <c r="BS1" s="36">
        <v>40016</v>
      </c>
      <c r="BT1" s="36">
        <v>40079</v>
      </c>
      <c r="BU1" s="36">
        <v>40147</v>
      </c>
      <c r="BV1" s="36">
        <v>40153</v>
      </c>
      <c r="BW1" s="36">
        <v>40160</v>
      </c>
      <c r="BX1" s="36">
        <v>40169</v>
      </c>
      <c r="BY1" s="36">
        <v>40177</v>
      </c>
      <c r="BZ1" s="36">
        <v>40184</v>
      </c>
      <c r="CA1" s="36">
        <v>40192</v>
      </c>
      <c r="CB1" s="36">
        <v>40199</v>
      </c>
      <c r="CC1" s="36">
        <v>40208</v>
      </c>
      <c r="CD1" s="36">
        <v>40215</v>
      </c>
      <c r="CE1" s="36">
        <v>40225</v>
      </c>
      <c r="CF1" s="36">
        <v>40232</v>
      </c>
      <c r="CG1" s="36">
        <v>40241</v>
      </c>
      <c r="CH1" s="36">
        <v>40252</v>
      </c>
      <c r="CI1" s="36">
        <v>40259</v>
      </c>
      <c r="CJ1" s="36">
        <v>40266</v>
      </c>
      <c r="CK1" s="36">
        <v>40272</v>
      </c>
      <c r="CL1" s="36">
        <v>40280</v>
      </c>
      <c r="CM1" s="36">
        <v>40287</v>
      </c>
      <c r="CN1" s="36">
        <v>40294</v>
      </c>
      <c r="CO1" s="36">
        <v>40302</v>
      </c>
      <c r="CP1" s="36">
        <v>40309</v>
      </c>
      <c r="CQ1" s="36">
        <v>40315</v>
      </c>
      <c r="CR1" s="36">
        <v>40323</v>
      </c>
      <c r="CS1" s="36">
        <v>40329</v>
      </c>
      <c r="CT1" s="36">
        <v>40336</v>
      </c>
      <c r="CU1" s="36">
        <v>40343</v>
      </c>
      <c r="CV1" s="36">
        <v>40350</v>
      </c>
      <c r="CW1" s="36">
        <v>40357</v>
      </c>
      <c r="CX1" s="36">
        <v>40365</v>
      </c>
      <c r="CY1" s="36">
        <v>40373</v>
      </c>
      <c r="CZ1" s="36">
        <v>40379</v>
      </c>
      <c r="DA1" s="36">
        <v>40386</v>
      </c>
      <c r="DB1" s="36">
        <v>40395</v>
      </c>
      <c r="DC1" s="36">
        <v>40402</v>
      </c>
      <c r="DD1" s="36">
        <v>40409</v>
      </c>
      <c r="DE1" s="36">
        <v>40417</v>
      </c>
      <c r="DF1" s="36">
        <v>40422</v>
      </c>
      <c r="DG1" s="36">
        <v>40427</v>
      </c>
      <c r="DH1" s="36">
        <v>40434</v>
      </c>
      <c r="DI1" s="36">
        <v>40441</v>
      </c>
      <c r="DJ1" s="36">
        <v>40448</v>
      </c>
      <c r="DK1" s="36">
        <v>40455</v>
      </c>
      <c r="DL1" s="36">
        <v>40462</v>
      </c>
      <c r="DM1" s="36">
        <v>40469</v>
      </c>
      <c r="DN1" s="36">
        <v>40476</v>
      </c>
      <c r="DO1" s="36">
        <v>40483</v>
      </c>
      <c r="DP1" s="36">
        <v>40490</v>
      </c>
      <c r="DQ1" s="36">
        <v>40497</v>
      </c>
      <c r="DR1" s="36">
        <v>40504</v>
      </c>
      <c r="DS1" s="36">
        <v>40511</v>
      </c>
      <c r="DT1" s="36">
        <v>40518</v>
      </c>
      <c r="DU1" s="36">
        <v>40526</v>
      </c>
      <c r="DV1" s="36">
        <v>40532</v>
      </c>
      <c r="DW1" s="36">
        <v>40539</v>
      </c>
      <c r="DX1" s="36">
        <v>40546</v>
      </c>
      <c r="DY1" s="36">
        <v>40553</v>
      </c>
      <c r="DZ1" s="36">
        <v>40560</v>
      </c>
      <c r="EA1" s="36">
        <v>40567</v>
      </c>
      <c r="EB1" s="23">
        <v>40574</v>
      </c>
      <c r="EC1" s="23">
        <v>40581</v>
      </c>
      <c r="ED1" s="23">
        <v>40588</v>
      </c>
      <c r="EE1" s="23">
        <v>40595</v>
      </c>
      <c r="EF1" s="23">
        <v>40616</v>
      </c>
      <c r="EG1" s="23">
        <v>40623</v>
      </c>
      <c r="EH1" s="23">
        <v>40637</v>
      </c>
      <c r="EI1" s="23">
        <v>40644</v>
      </c>
      <c r="EJ1" s="23">
        <v>40651</v>
      </c>
      <c r="EK1" s="23">
        <v>40658</v>
      </c>
      <c r="EL1" s="23">
        <v>40665</v>
      </c>
      <c r="EM1" s="23">
        <v>40672</v>
      </c>
      <c r="EN1" s="23">
        <v>40680</v>
      </c>
      <c r="EO1" s="23">
        <v>40700</v>
      </c>
      <c r="EP1" s="23">
        <v>40714</v>
      </c>
      <c r="EQ1" s="23">
        <v>40746</v>
      </c>
      <c r="ER1" s="23">
        <v>40794</v>
      </c>
      <c r="ES1" s="23">
        <v>40848</v>
      </c>
      <c r="ET1" s="23">
        <v>40862</v>
      </c>
      <c r="EU1" s="23">
        <v>40872</v>
      </c>
      <c r="EV1" s="23">
        <v>40883</v>
      </c>
      <c r="EW1" s="23">
        <v>40894</v>
      </c>
      <c r="EX1" s="23">
        <v>40912</v>
      </c>
      <c r="EY1" s="23">
        <v>40929</v>
      </c>
      <c r="EZ1" s="23">
        <v>40940</v>
      </c>
    </row>
    <row r="2" spans="1:156" x14ac:dyDescent="0.25">
      <c r="A2" s="18" t="s">
        <v>164</v>
      </c>
      <c r="B2" s="19">
        <v>1</v>
      </c>
      <c r="C2" s="19">
        <f>DAYS360(B$1,C1)</f>
        <v>9</v>
      </c>
      <c r="D2" s="19">
        <f>DAYS360(B$1,D1)</f>
        <v>21</v>
      </c>
      <c r="E2" s="19">
        <v>42</v>
      </c>
      <c r="F2" s="19">
        <v>56</v>
      </c>
      <c r="G2" s="19">
        <v>79</v>
      </c>
      <c r="H2" s="19">
        <v>100</v>
      </c>
      <c r="I2" s="19">
        <v>128</v>
      </c>
      <c r="J2" s="19">
        <v>151</v>
      </c>
      <c r="K2" s="19">
        <v>170</v>
      </c>
      <c r="L2" s="19">
        <v>223</v>
      </c>
      <c r="M2" s="19">
        <v>293</v>
      </c>
      <c r="N2" s="19">
        <v>318</v>
      </c>
      <c r="O2" s="19">
        <v>328</v>
      </c>
      <c r="P2" s="19">
        <v>344</v>
      </c>
      <c r="Q2" s="19">
        <v>349</v>
      </c>
      <c r="R2" s="19">
        <v>356</v>
      </c>
      <c r="S2" s="19">
        <v>370</v>
      </c>
      <c r="T2" s="19">
        <v>377</v>
      </c>
      <c r="U2" s="19">
        <v>384</v>
      </c>
      <c r="V2" s="19">
        <v>391</v>
      </c>
      <c r="W2" s="19">
        <v>397</v>
      </c>
      <c r="X2" s="19">
        <v>404</v>
      </c>
      <c r="Y2" s="19">
        <v>412</v>
      </c>
      <c r="Z2" s="19">
        <v>419</v>
      </c>
      <c r="AA2" s="19">
        <v>426</v>
      </c>
      <c r="AB2" s="19">
        <v>433</v>
      </c>
      <c r="AC2" s="19">
        <v>440</v>
      </c>
      <c r="AD2" s="19">
        <v>449</v>
      </c>
      <c r="AE2" s="19">
        <v>454</v>
      </c>
      <c r="AF2" s="19">
        <v>461</v>
      </c>
      <c r="AG2" s="19">
        <v>468</v>
      </c>
      <c r="AH2" s="20">
        <v>475</v>
      </c>
      <c r="AI2" s="6">
        <v>482</v>
      </c>
      <c r="AJ2" s="6">
        <v>489</v>
      </c>
      <c r="AK2" s="6">
        <v>496</v>
      </c>
      <c r="AL2" s="6">
        <v>503</v>
      </c>
      <c r="AM2" s="6">
        <v>510</v>
      </c>
      <c r="AN2" s="6">
        <v>517</v>
      </c>
      <c r="AO2" s="6">
        <v>525</v>
      </c>
      <c r="AP2" s="6">
        <v>531</v>
      </c>
      <c r="AQ2" s="19">
        <v>539</v>
      </c>
      <c r="AR2" s="6">
        <v>546</v>
      </c>
      <c r="AS2" s="6">
        <v>566</v>
      </c>
      <c r="AT2" s="6">
        <v>586</v>
      </c>
      <c r="AU2" s="6">
        <v>617</v>
      </c>
      <c r="AV2" s="6">
        <v>624</v>
      </c>
      <c r="AW2" s="6">
        <v>646</v>
      </c>
      <c r="AX2" s="6">
        <v>670</v>
      </c>
      <c r="AY2" s="6">
        <v>686</v>
      </c>
      <c r="AZ2" s="6">
        <v>706</v>
      </c>
      <c r="BA2" s="6">
        <v>752</v>
      </c>
      <c r="BB2" s="6">
        <v>806</v>
      </c>
      <c r="BC2" s="6">
        <v>936</v>
      </c>
      <c r="BD2" s="6">
        <v>983</v>
      </c>
      <c r="BE2" s="6">
        <v>992</v>
      </c>
      <c r="BF2" s="6">
        <v>1024</v>
      </c>
      <c r="BG2" s="6">
        <v>1027</v>
      </c>
      <c r="BH2" s="6">
        <v>1044</v>
      </c>
      <c r="BI2" s="6">
        <v>1156</v>
      </c>
      <c r="BJ2" s="114">
        <v>1239</v>
      </c>
      <c r="BK2" s="6">
        <v>1261</v>
      </c>
      <c r="BL2" s="6">
        <v>1379</v>
      </c>
      <c r="BM2" s="6">
        <v>1424</v>
      </c>
      <c r="BN2" s="6">
        <v>1472</v>
      </c>
      <c r="BO2" s="6">
        <v>1539</v>
      </c>
      <c r="BP2" s="6">
        <v>1587</v>
      </c>
      <c r="BQ2" s="6">
        <v>1668</v>
      </c>
      <c r="BR2" s="6">
        <v>1707</v>
      </c>
      <c r="BS2" s="6">
        <v>1761</v>
      </c>
      <c r="BT2" s="6">
        <v>1824</v>
      </c>
      <c r="BU2" s="6">
        <v>1892</v>
      </c>
      <c r="BV2" s="6">
        <v>1898</v>
      </c>
      <c r="BW2" s="6">
        <v>1905</v>
      </c>
      <c r="BX2" s="6">
        <v>1914</v>
      </c>
      <c r="BY2" s="6">
        <v>1922</v>
      </c>
      <c r="BZ2" s="6">
        <v>1929</v>
      </c>
      <c r="CA2" s="6">
        <v>1937</v>
      </c>
      <c r="CB2" s="6">
        <v>1944</v>
      </c>
      <c r="CC2" s="6">
        <v>1953</v>
      </c>
      <c r="CD2" s="6">
        <v>1960</v>
      </c>
      <c r="CE2" s="6">
        <v>1970</v>
      </c>
      <c r="CF2" s="6">
        <v>1977</v>
      </c>
      <c r="CG2" s="6">
        <v>1986</v>
      </c>
      <c r="CH2" s="6">
        <v>1997</v>
      </c>
      <c r="CI2" s="6">
        <v>2004</v>
      </c>
      <c r="CJ2" s="6">
        <v>2011</v>
      </c>
      <c r="CK2" s="6">
        <v>2017</v>
      </c>
      <c r="CL2" s="6">
        <v>2025</v>
      </c>
      <c r="CM2" s="6">
        <v>2032</v>
      </c>
      <c r="CN2" s="6">
        <v>2039</v>
      </c>
      <c r="CO2" s="6">
        <v>2047</v>
      </c>
      <c r="CP2" s="6">
        <v>2054</v>
      </c>
      <c r="CQ2" s="6">
        <v>2060</v>
      </c>
      <c r="CR2" s="6">
        <v>2068</v>
      </c>
      <c r="CS2" s="6">
        <v>2074</v>
      </c>
      <c r="CT2" s="6">
        <v>2081</v>
      </c>
      <c r="CU2" s="6">
        <v>2088</v>
      </c>
      <c r="CV2" s="6">
        <v>2095</v>
      </c>
      <c r="CW2" s="6">
        <v>2102</v>
      </c>
      <c r="CX2" s="6">
        <v>2110</v>
      </c>
      <c r="CY2" s="6">
        <v>2118</v>
      </c>
      <c r="CZ2" s="6">
        <v>2124</v>
      </c>
      <c r="DA2" s="6">
        <v>2131</v>
      </c>
      <c r="DB2" s="6">
        <v>2140</v>
      </c>
      <c r="DC2" s="6">
        <v>2147</v>
      </c>
      <c r="DD2" s="19">
        <v>2154</v>
      </c>
      <c r="DE2" s="6">
        <v>2162</v>
      </c>
      <c r="DF2" s="6">
        <v>2167</v>
      </c>
      <c r="DG2" s="6">
        <v>2172</v>
      </c>
      <c r="DH2" s="6">
        <v>2179</v>
      </c>
      <c r="DI2" s="6">
        <v>2186</v>
      </c>
      <c r="DJ2" s="6">
        <f t="shared" ref="DJ2:EZ2" si="0">(DJ1-DI1)+DI2</f>
        <v>2193</v>
      </c>
      <c r="DK2" s="6">
        <f t="shared" si="0"/>
        <v>2200</v>
      </c>
      <c r="DL2" s="6">
        <f t="shared" si="0"/>
        <v>2207</v>
      </c>
      <c r="DM2" s="6">
        <f t="shared" si="0"/>
        <v>2214</v>
      </c>
      <c r="DN2" s="6">
        <f t="shared" si="0"/>
        <v>2221</v>
      </c>
      <c r="DO2" s="6">
        <f t="shared" si="0"/>
        <v>2228</v>
      </c>
      <c r="DP2" s="6">
        <f t="shared" si="0"/>
        <v>2235</v>
      </c>
      <c r="DQ2" s="6">
        <f t="shared" si="0"/>
        <v>2242</v>
      </c>
      <c r="DR2" s="6">
        <f t="shared" si="0"/>
        <v>2249</v>
      </c>
      <c r="DS2" s="6">
        <f t="shared" si="0"/>
        <v>2256</v>
      </c>
      <c r="DT2" s="6">
        <f t="shared" si="0"/>
        <v>2263</v>
      </c>
      <c r="DU2" s="6">
        <f t="shared" si="0"/>
        <v>2271</v>
      </c>
      <c r="DV2" s="6">
        <f t="shared" si="0"/>
        <v>2277</v>
      </c>
      <c r="DW2" s="6">
        <f t="shared" si="0"/>
        <v>2284</v>
      </c>
      <c r="DX2" s="6">
        <f t="shared" si="0"/>
        <v>2291</v>
      </c>
      <c r="DY2" s="6">
        <f t="shared" si="0"/>
        <v>2298</v>
      </c>
      <c r="DZ2" s="6">
        <f t="shared" si="0"/>
        <v>2305</v>
      </c>
      <c r="EA2" s="6">
        <f t="shared" si="0"/>
        <v>2312</v>
      </c>
      <c r="EB2" s="6">
        <f t="shared" si="0"/>
        <v>2319</v>
      </c>
      <c r="EC2" s="6">
        <f t="shared" si="0"/>
        <v>2326</v>
      </c>
      <c r="ED2" s="6">
        <f t="shared" si="0"/>
        <v>2333</v>
      </c>
      <c r="EE2" s="6">
        <f t="shared" si="0"/>
        <v>2340</v>
      </c>
      <c r="EF2" s="6">
        <f t="shared" si="0"/>
        <v>2361</v>
      </c>
      <c r="EG2" s="6">
        <f t="shared" si="0"/>
        <v>2368</v>
      </c>
      <c r="EH2" s="6">
        <f t="shared" si="0"/>
        <v>2382</v>
      </c>
      <c r="EI2" s="6">
        <f t="shared" si="0"/>
        <v>2389</v>
      </c>
      <c r="EJ2" s="6">
        <f t="shared" si="0"/>
        <v>2396</v>
      </c>
      <c r="EK2" s="6">
        <f t="shared" si="0"/>
        <v>2403</v>
      </c>
      <c r="EL2" s="6">
        <f t="shared" si="0"/>
        <v>2410</v>
      </c>
      <c r="EM2" s="6">
        <f t="shared" si="0"/>
        <v>2417</v>
      </c>
      <c r="EN2" s="6">
        <f t="shared" si="0"/>
        <v>2425</v>
      </c>
      <c r="EO2" s="6">
        <f t="shared" si="0"/>
        <v>2445</v>
      </c>
      <c r="EP2" s="6">
        <f t="shared" si="0"/>
        <v>2459</v>
      </c>
      <c r="EQ2" s="6">
        <f t="shared" si="0"/>
        <v>2491</v>
      </c>
      <c r="ER2" s="6">
        <f t="shared" si="0"/>
        <v>2539</v>
      </c>
      <c r="ES2" s="6">
        <f t="shared" si="0"/>
        <v>2593</v>
      </c>
      <c r="ET2" s="6">
        <f t="shared" si="0"/>
        <v>2607</v>
      </c>
      <c r="EU2" s="6">
        <f t="shared" si="0"/>
        <v>2617</v>
      </c>
      <c r="EV2" s="6">
        <f t="shared" si="0"/>
        <v>2628</v>
      </c>
      <c r="EW2" s="6">
        <f t="shared" si="0"/>
        <v>2639</v>
      </c>
      <c r="EX2" s="6">
        <f t="shared" si="0"/>
        <v>2657</v>
      </c>
      <c r="EY2" s="6">
        <f t="shared" si="0"/>
        <v>2674</v>
      </c>
      <c r="EZ2" s="6">
        <f t="shared" si="0"/>
        <v>2685</v>
      </c>
    </row>
    <row r="3" spans="1:156" x14ac:dyDescent="0.25">
      <c r="A3" s="18" t="s">
        <v>169</v>
      </c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8">
        <v>30</v>
      </c>
      <c r="AF3" s="18">
        <v>31</v>
      </c>
      <c r="AG3" s="18">
        <v>32</v>
      </c>
      <c r="AH3" s="18">
        <v>33</v>
      </c>
      <c r="AI3" s="18">
        <v>34</v>
      </c>
      <c r="AJ3" s="18">
        <v>35</v>
      </c>
      <c r="AK3" s="18">
        <v>36</v>
      </c>
      <c r="AL3" s="18">
        <v>37</v>
      </c>
      <c r="AM3" s="18">
        <v>38</v>
      </c>
      <c r="AN3" s="18">
        <v>39</v>
      </c>
      <c r="AO3" s="18">
        <v>40</v>
      </c>
      <c r="AP3" s="18">
        <v>41</v>
      </c>
      <c r="AQ3" s="18">
        <v>42</v>
      </c>
      <c r="AR3" s="18">
        <v>43</v>
      </c>
      <c r="AS3" s="18">
        <v>44</v>
      </c>
      <c r="AT3" s="18">
        <v>45</v>
      </c>
      <c r="AU3" s="18">
        <v>46</v>
      </c>
      <c r="AV3" s="18">
        <v>47</v>
      </c>
      <c r="AW3" s="18">
        <v>48</v>
      </c>
      <c r="AX3" s="18">
        <v>49</v>
      </c>
      <c r="AY3" s="18">
        <v>50</v>
      </c>
      <c r="AZ3" s="18">
        <v>51</v>
      </c>
      <c r="BA3" s="18">
        <v>52</v>
      </c>
      <c r="BB3" s="18">
        <v>53</v>
      </c>
      <c r="BC3" s="18">
        <v>54</v>
      </c>
      <c r="BD3" s="18">
        <v>55</v>
      </c>
      <c r="BE3" s="18">
        <v>56</v>
      </c>
      <c r="BF3" s="18">
        <v>57</v>
      </c>
      <c r="BG3" s="18">
        <v>58</v>
      </c>
      <c r="BH3" s="18">
        <v>59</v>
      </c>
      <c r="BI3" s="18">
        <v>60</v>
      </c>
      <c r="BJ3" s="18">
        <v>61</v>
      </c>
      <c r="BK3" s="18">
        <v>62</v>
      </c>
      <c r="BL3" s="18">
        <v>63</v>
      </c>
      <c r="BM3" s="18">
        <v>64</v>
      </c>
      <c r="BN3" s="18">
        <v>65</v>
      </c>
      <c r="BO3" s="18">
        <v>66</v>
      </c>
      <c r="BP3" s="18">
        <v>67</v>
      </c>
      <c r="BQ3" s="18">
        <v>68</v>
      </c>
      <c r="BR3" s="18">
        <v>69</v>
      </c>
      <c r="BS3" s="18">
        <v>70</v>
      </c>
      <c r="BT3" s="18">
        <v>71</v>
      </c>
      <c r="BU3" s="18">
        <v>72</v>
      </c>
      <c r="BV3" s="18">
        <v>73</v>
      </c>
      <c r="BW3" s="18">
        <v>74</v>
      </c>
      <c r="BX3" s="18">
        <v>75</v>
      </c>
      <c r="BY3" s="18">
        <v>76</v>
      </c>
      <c r="BZ3" s="18">
        <v>77</v>
      </c>
      <c r="CA3" s="18">
        <v>78</v>
      </c>
      <c r="CB3" s="18">
        <v>79</v>
      </c>
      <c r="CC3" s="18">
        <v>80</v>
      </c>
      <c r="CD3" s="18">
        <v>81</v>
      </c>
      <c r="CE3" s="18">
        <v>82</v>
      </c>
      <c r="CF3" s="18">
        <v>83</v>
      </c>
      <c r="CG3" s="18">
        <v>84</v>
      </c>
      <c r="CH3" s="18">
        <v>85</v>
      </c>
      <c r="CI3" s="18">
        <v>86</v>
      </c>
      <c r="CJ3" s="18">
        <v>87</v>
      </c>
      <c r="CK3" s="18">
        <v>88</v>
      </c>
      <c r="CL3" s="18">
        <v>89</v>
      </c>
      <c r="CM3" s="18">
        <v>90</v>
      </c>
      <c r="CN3" s="18">
        <v>91</v>
      </c>
      <c r="CO3" s="18">
        <v>92</v>
      </c>
      <c r="CP3" s="18">
        <v>93</v>
      </c>
      <c r="CQ3" s="18">
        <v>94</v>
      </c>
      <c r="CR3" s="18">
        <v>95</v>
      </c>
      <c r="CS3" s="18">
        <v>96</v>
      </c>
      <c r="CT3" s="18">
        <v>97</v>
      </c>
      <c r="CU3" s="18">
        <v>98</v>
      </c>
      <c r="CV3" s="18">
        <v>99</v>
      </c>
      <c r="CW3" s="18">
        <v>100</v>
      </c>
      <c r="CX3" s="18">
        <v>101</v>
      </c>
      <c r="CY3" s="18">
        <v>102</v>
      </c>
      <c r="CZ3" s="18">
        <v>103</v>
      </c>
      <c r="DA3" s="18">
        <v>104</v>
      </c>
      <c r="DB3" s="18">
        <v>105</v>
      </c>
      <c r="DC3" s="18">
        <v>106</v>
      </c>
      <c r="DD3" s="18">
        <v>107</v>
      </c>
      <c r="DE3" s="18">
        <v>108</v>
      </c>
      <c r="DF3" s="18">
        <v>109</v>
      </c>
      <c r="DG3" s="18">
        <v>110</v>
      </c>
      <c r="DH3" s="18">
        <v>111</v>
      </c>
      <c r="DI3" s="18">
        <v>112</v>
      </c>
      <c r="DJ3" s="18">
        <v>113</v>
      </c>
      <c r="DK3" s="18">
        <v>114</v>
      </c>
      <c r="DL3" s="18">
        <v>115</v>
      </c>
      <c r="DM3" s="18">
        <v>116</v>
      </c>
      <c r="DN3" s="18">
        <v>117</v>
      </c>
      <c r="DO3" s="18">
        <v>118</v>
      </c>
      <c r="DP3" s="18">
        <v>119</v>
      </c>
      <c r="DQ3" s="18">
        <v>120</v>
      </c>
      <c r="DR3" s="18">
        <v>121</v>
      </c>
      <c r="DS3" s="18">
        <v>122</v>
      </c>
      <c r="DT3" s="18">
        <v>123</v>
      </c>
      <c r="DU3" s="18">
        <v>124</v>
      </c>
      <c r="DV3" s="18">
        <v>125</v>
      </c>
      <c r="DW3" s="18">
        <v>126</v>
      </c>
      <c r="DX3" s="18">
        <v>127</v>
      </c>
      <c r="DY3" s="18">
        <v>128</v>
      </c>
      <c r="DZ3" s="18">
        <v>129</v>
      </c>
      <c r="EA3" s="18">
        <v>130</v>
      </c>
      <c r="EB3" s="18">
        <v>131</v>
      </c>
      <c r="EC3" s="18">
        <v>132</v>
      </c>
      <c r="ED3" s="18">
        <v>133</v>
      </c>
      <c r="EE3" s="18">
        <v>134</v>
      </c>
      <c r="EF3" s="18">
        <v>135</v>
      </c>
      <c r="EG3" s="18">
        <v>136</v>
      </c>
      <c r="EH3" s="18">
        <v>137</v>
      </c>
      <c r="EI3" s="18">
        <v>138</v>
      </c>
      <c r="EJ3" s="18">
        <v>139</v>
      </c>
      <c r="EK3" s="18">
        <v>140</v>
      </c>
      <c r="EL3" s="18">
        <v>141</v>
      </c>
      <c r="EM3" s="18">
        <v>142</v>
      </c>
      <c r="EN3" s="18">
        <v>143</v>
      </c>
      <c r="EO3" s="18">
        <v>144</v>
      </c>
      <c r="EP3" s="18">
        <v>145</v>
      </c>
      <c r="EQ3" s="18">
        <v>146</v>
      </c>
      <c r="ER3" s="18">
        <v>147</v>
      </c>
      <c r="ES3" s="18">
        <v>148</v>
      </c>
      <c r="ET3" s="18">
        <v>149</v>
      </c>
      <c r="EU3" s="18">
        <v>150</v>
      </c>
      <c r="EV3" s="18">
        <v>151</v>
      </c>
      <c r="EW3" s="18">
        <v>152</v>
      </c>
      <c r="EX3" s="18">
        <v>153</v>
      </c>
      <c r="EY3" s="18">
        <v>154</v>
      </c>
      <c r="EZ3" s="18">
        <v>155</v>
      </c>
    </row>
    <row r="4" spans="1:156" x14ac:dyDescent="0.25">
      <c r="A4" s="19" t="s">
        <v>3</v>
      </c>
      <c r="B4" s="19">
        <v>50</v>
      </c>
      <c r="C4" s="6">
        <v>69</v>
      </c>
      <c r="D4" s="20">
        <v>91</v>
      </c>
      <c r="E4" s="20">
        <v>97</v>
      </c>
      <c r="F4" s="20">
        <v>100</v>
      </c>
      <c r="G4" s="20">
        <v>78</v>
      </c>
      <c r="H4" s="20">
        <v>60</v>
      </c>
      <c r="I4" s="20">
        <v>37</v>
      </c>
      <c r="J4" s="20">
        <v>23</v>
      </c>
      <c r="K4" s="20">
        <v>13</v>
      </c>
      <c r="L4" s="19"/>
      <c r="M4" s="19">
        <v>20</v>
      </c>
      <c r="N4" s="19">
        <v>17</v>
      </c>
      <c r="O4" s="19">
        <v>17</v>
      </c>
      <c r="P4" s="19">
        <v>16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24"/>
      <c r="AH4" s="24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24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</row>
    <row r="5" spans="1:156" x14ac:dyDescent="0.25">
      <c r="A5" s="19" t="s">
        <v>4</v>
      </c>
      <c r="B5" s="19">
        <v>48</v>
      </c>
      <c r="C5" s="6">
        <v>43</v>
      </c>
      <c r="D5" s="20">
        <v>36</v>
      </c>
      <c r="E5" s="20">
        <v>36</v>
      </c>
      <c r="F5" s="20">
        <v>30</v>
      </c>
      <c r="G5" s="20">
        <v>32</v>
      </c>
      <c r="H5" s="20">
        <v>31</v>
      </c>
      <c r="I5" s="20">
        <v>24</v>
      </c>
      <c r="J5" s="20">
        <v>19</v>
      </c>
      <c r="K5" s="20">
        <v>13</v>
      </c>
      <c r="L5" s="19">
        <v>15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</row>
    <row r="6" spans="1:156" s="24" customFormat="1" x14ac:dyDescent="0.25">
      <c r="A6" s="19" t="s">
        <v>14</v>
      </c>
      <c r="B6" s="19">
        <v>36</v>
      </c>
      <c r="C6" s="6">
        <v>30</v>
      </c>
      <c r="D6" s="20">
        <v>30</v>
      </c>
      <c r="E6" s="20">
        <v>28</v>
      </c>
      <c r="F6" s="20">
        <v>20</v>
      </c>
      <c r="G6" s="20">
        <v>16</v>
      </c>
      <c r="H6" s="20">
        <v>12</v>
      </c>
      <c r="I6" s="20"/>
      <c r="J6" s="20"/>
      <c r="K6" s="20"/>
      <c r="L6" s="19"/>
      <c r="M6" s="19"/>
      <c r="N6" s="19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</row>
    <row r="7" spans="1:156" x14ac:dyDescent="0.25">
      <c r="A7" s="19" t="s">
        <v>5</v>
      </c>
      <c r="B7" s="19">
        <v>27</v>
      </c>
      <c r="C7" s="6">
        <v>21</v>
      </c>
      <c r="D7" s="20">
        <v>14</v>
      </c>
      <c r="E7" s="20">
        <v>10</v>
      </c>
      <c r="F7" s="20">
        <v>9</v>
      </c>
      <c r="G7" s="20"/>
      <c r="H7" s="20"/>
      <c r="I7" s="20"/>
      <c r="J7" s="20"/>
      <c r="K7" s="20"/>
      <c r="L7" s="19"/>
      <c r="M7" s="19"/>
      <c r="N7" s="19"/>
      <c r="O7" s="24"/>
      <c r="P7" s="24"/>
      <c r="Q7" s="24"/>
      <c r="R7" s="24"/>
      <c r="S7" s="19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19"/>
      <c r="AH7" s="24"/>
      <c r="AI7" s="19"/>
      <c r="AJ7" s="19"/>
      <c r="AK7" s="19"/>
      <c r="AL7" s="19"/>
      <c r="AM7" s="19"/>
      <c r="AN7" s="19"/>
      <c r="AO7" s="19"/>
      <c r="AP7" s="19"/>
      <c r="AQ7" s="21"/>
      <c r="AR7" s="18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21"/>
      <c r="BE7" s="18"/>
      <c r="BF7" s="6"/>
      <c r="BG7" s="6"/>
      <c r="BH7" s="6"/>
      <c r="BI7" s="6"/>
      <c r="BJ7" s="24"/>
      <c r="BK7" s="6"/>
      <c r="BL7" s="6"/>
      <c r="BM7" s="6"/>
      <c r="BN7" s="6"/>
      <c r="BO7" s="6"/>
      <c r="BP7" s="6"/>
      <c r="BQ7" s="19"/>
      <c r="BR7" s="21"/>
      <c r="BS7" s="18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8"/>
      <c r="CF7" s="18"/>
      <c r="CG7" s="21"/>
      <c r="CH7" s="18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21"/>
      <c r="CU7" s="18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21"/>
      <c r="DH7" s="18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8"/>
      <c r="DX7" s="18"/>
      <c r="DY7" s="19"/>
      <c r="DZ7" s="19"/>
      <c r="EA7" s="19"/>
    </row>
    <row r="8" spans="1:156" x14ac:dyDescent="0.25">
      <c r="A8" s="19" t="s">
        <v>6</v>
      </c>
      <c r="B8" s="19">
        <v>19</v>
      </c>
      <c r="C8" s="6">
        <v>12</v>
      </c>
      <c r="D8" s="20">
        <v>9</v>
      </c>
      <c r="E8" s="20"/>
      <c r="F8" s="20"/>
      <c r="G8" s="20"/>
      <c r="H8" s="20"/>
      <c r="I8" s="20"/>
      <c r="J8" s="20"/>
      <c r="K8" s="20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24"/>
      <c r="AH8" s="24"/>
      <c r="AI8" s="19"/>
      <c r="AJ8" s="19"/>
      <c r="AK8" s="19"/>
      <c r="AL8" s="19"/>
      <c r="AM8" s="19"/>
      <c r="AN8" s="19"/>
      <c r="AO8" s="19"/>
      <c r="AP8" s="19"/>
      <c r="AQ8" s="19"/>
      <c r="AR8" s="18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8"/>
      <c r="BF8" s="19"/>
      <c r="BG8" s="19"/>
      <c r="BH8" s="19"/>
      <c r="BI8" s="19"/>
      <c r="BJ8" s="24"/>
      <c r="BK8" s="19"/>
      <c r="BL8" s="19"/>
      <c r="BM8" s="19"/>
      <c r="BN8" s="19"/>
      <c r="BO8" s="19"/>
      <c r="BP8" s="19"/>
      <c r="BQ8" s="19"/>
      <c r="BR8" s="19"/>
      <c r="BS8" s="18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8"/>
      <c r="CG8" s="19"/>
      <c r="CH8" s="18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8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8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8"/>
      <c r="DY8" s="19"/>
      <c r="DZ8" s="19"/>
      <c r="EA8" s="19"/>
    </row>
    <row r="9" spans="1:156" x14ac:dyDescent="0.25">
      <c r="A9" s="19" t="s">
        <v>7</v>
      </c>
      <c r="B9" s="19">
        <v>19</v>
      </c>
      <c r="C9" s="6">
        <v>20</v>
      </c>
      <c r="D9" s="20">
        <v>22</v>
      </c>
      <c r="E9" s="20">
        <v>20</v>
      </c>
      <c r="F9" s="20">
        <v>26</v>
      </c>
      <c r="G9" s="20">
        <v>24</v>
      </c>
      <c r="H9" s="20">
        <v>24</v>
      </c>
      <c r="I9" s="20">
        <v>22</v>
      </c>
      <c r="J9" s="20">
        <v>24</v>
      </c>
      <c r="K9" s="20">
        <v>18</v>
      </c>
      <c r="L9" s="19">
        <v>16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24"/>
      <c r="AH9" s="24"/>
      <c r="AI9" s="19"/>
      <c r="AJ9" s="19"/>
      <c r="AK9" s="19"/>
      <c r="AL9" s="19"/>
      <c r="AM9" s="19"/>
      <c r="AN9" s="19"/>
      <c r="AO9" s="19"/>
      <c r="AP9" s="19"/>
      <c r="AQ9" s="19"/>
      <c r="AR9" s="18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8"/>
      <c r="BF9" s="19"/>
      <c r="BG9" s="19"/>
      <c r="BH9" s="19"/>
      <c r="BI9" s="19"/>
      <c r="BJ9" s="24"/>
      <c r="BK9" s="19"/>
      <c r="BL9" s="19"/>
      <c r="BM9" s="19"/>
      <c r="BN9" s="19"/>
      <c r="BO9" s="19"/>
      <c r="BP9" s="19"/>
      <c r="BQ9" s="19"/>
      <c r="BR9" s="19"/>
      <c r="BS9" s="18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8"/>
      <c r="CG9" s="19"/>
      <c r="CH9" s="18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8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8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8"/>
      <c r="DY9" s="19"/>
      <c r="DZ9" s="19"/>
      <c r="EA9" s="19"/>
    </row>
    <row r="10" spans="1:156" x14ac:dyDescent="0.25">
      <c r="A10" s="19" t="s">
        <v>8</v>
      </c>
      <c r="B10" s="19">
        <v>19</v>
      </c>
      <c r="C10" s="6">
        <v>14</v>
      </c>
      <c r="D10" s="20">
        <v>12</v>
      </c>
      <c r="E10" s="20">
        <v>10</v>
      </c>
      <c r="F10" s="20">
        <v>9</v>
      </c>
      <c r="G10" s="20"/>
      <c r="H10" s="20"/>
      <c r="I10" s="20"/>
      <c r="J10" s="20"/>
      <c r="K10" s="20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24"/>
      <c r="AH10" s="24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8"/>
      <c r="BB10" s="8"/>
      <c r="BC10" s="19"/>
      <c r="BD10" s="19"/>
      <c r="BE10" s="19"/>
      <c r="BF10" s="19"/>
      <c r="BG10" s="19"/>
      <c r="BH10" s="19"/>
      <c r="BI10" s="19"/>
      <c r="BJ10" s="24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8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8"/>
      <c r="CY10" s="8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13"/>
      <c r="DU10" s="19"/>
      <c r="DV10" s="19"/>
      <c r="DW10" s="19"/>
      <c r="DX10" s="113"/>
      <c r="DY10" s="113"/>
      <c r="DZ10" s="19"/>
      <c r="EA10" s="19"/>
    </row>
    <row r="11" spans="1:156" x14ac:dyDescent="0.25">
      <c r="A11" s="19" t="s">
        <v>9</v>
      </c>
      <c r="B11" s="19">
        <v>14</v>
      </c>
      <c r="C11" s="6">
        <v>17</v>
      </c>
      <c r="D11" s="20">
        <v>15</v>
      </c>
      <c r="E11" s="20">
        <v>18</v>
      </c>
      <c r="F11" s="20">
        <v>13</v>
      </c>
      <c r="G11" s="20">
        <v>17</v>
      </c>
      <c r="H11" s="20">
        <v>12</v>
      </c>
      <c r="I11" s="20">
        <v>13</v>
      </c>
      <c r="J11" s="20"/>
      <c r="K11" s="20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</row>
    <row r="12" spans="1:156" x14ac:dyDescent="0.25">
      <c r="A12" s="19" t="s">
        <v>10</v>
      </c>
      <c r="B12" s="19">
        <v>13</v>
      </c>
      <c r="C12" s="6">
        <v>12</v>
      </c>
      <c r="D12" s="20"/>
      <c r="E12" s="20"/>
      <c r="F12" s="20"/>
      <c r="G12" s="20"/>
      <c r="H12" s="20"/>
      <c r="I12" s="20"/>
      <c r="J12" s="20"/>
      <c r="K12" s="20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</row>
    <row r="13" spans="1:156" x14ac:dyDescent="0.25">
      <c r="A13" s="19" t="s">
        <v>11</v>
      </c>
      <c r="B13" s="19">
        <v>10</v>
      </c>
      <c r="C13" s="19"/>
      <c r="D13" s="20"/>
      <c r="E13" s="20"/>
      <c r="F13" s="20"/>
      <c r="G13" s="20"/>
      <c r="H13" s="20"/>
      <c r="I13" s="20"/>
      <c r="J13" s="20"/>
      <c r="K13" s="20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24"/>
      <c r="AH13" s="24"/>
      <c r="AI13" s="19"/>
      <c r="AJ13" s="19"/>
      <c r="AK13" s="19"/>
      <c r="AL13" s="19"/>
      <c r="AM13" s="19"/>
      <c r="AN13" s="19"/>
      <c r="AO13" s="19"/>
      <c r="AP13" s="19"/>
      <c r="AQ13" s="21"/>
      <c r="AR13" s="18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21"/>
      <c r="BF13" s="18"/>
      <c r="BG13" s="19"/>
      <c r="BH13" s="19"/>
      <c r="BI13" s="19"/>
      <c r="BJ13" s="24"/>
      <c r="BK13" s="19"/>
      <c r="BL13" s="19"/>
      <c r="BM13" s="19"/>
      <c r="BN13" s="19"/>
      <c r="BO13" s="19"/>
      <c r="BP13" s="19"/>
      <c r="BQ13" s="19"/>
      <c r="BR13" s="19"/>
      <c r="BS13" s="19"/>
      <c r="BT13" s="21"/>
      <c r="BU13" s="18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21"/>
      <c r="CI13" s="18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21"/>
      <c r="CV13" s="18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8"/>
      <c r="DI13" s="18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8"/>
      <c r="DU13" s="18"/>
      <c r="DV13" s="19"/>
      <c r="DW13" s="19"/>
      <c r="DX13" s="19"/>
      <c r="DY13" s="19"/>
      <c r="DZ13" s="19"/>
      <c r="EA13" s="19"/>
    </row>
    <row r="14" spans="1:156" x14ac:dyDescent="0.25">
      <c r="A14" s="6" t="s">
        <v>21</v>
      </c>
      <c r="B14" s="19"/>
      <c r="C14" s="19">
        <v>10</v>
      </c>
      <c r="D14" s="20">
        <v>9</v>
      </c>
      <c r="E14" s="20"/>
      <c r="F14" s="20"/>
      <c r="G14" s="20"/>
      <c r="H14" s="20"/>
      <c r="I14" s="20"/>
      <c r="J14" s="20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24"/>
      <c r="AH14" s="24"/>
      <c r="AI14" s="19"/>
      <c r="AJ14" s="19"/>
      <c r="AK14" s="19"/>
      <c r="AL14" s="19"/>
      <c r="AM14" s="19"/>
      <c r="AN14" s="19"/>
      <c r="AO14" s="19"/>
      <c r="AP14" s="19"/>
      <c r="AQ14" s="19"/>
      <c r="AR14" s="18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8"/>
      <c r="BG14" s="19"/>
      <c r="BH14" s="19"/>
      <c r="BI14" s="19"/>
      <c r="BJ14" s="24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8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8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8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8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8"/>
      <c r="DV14" s="19"/>
      <c r="DW14" s="19"/>
      <c r="DX14" s="19"/>
      <c r="DY14" s="19"/>
      <c r="DZ14" s="19"/>
      <c r="EA14" s="19"/>
    </row>
    <row r="15" spans="1:156" x14ac:dyDescent="0.25">
      <c r="A15" s="6" t="s">
        <v>24</v>
      </c>
      <c r="B15" s="19"/>
      <c r="C15" s="19"/>
      <c r="D15" s="20">
        <v>13</v>
      </c>
      <c r="E15" s="20">
        <v>14</v>
      </c>
      <c r="F15" s="20">
        <v>10</v>
      </c>
      <c r="G15" s="20"/>
      <c r="H15" s="20"/>
      <c r="I15" s="20"/>
      <c r="J15" s="20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4"/>
      <c r="AH15" s="24"/>
      <c r="AI15" s="19"/>
      <c r="AJ15" s="19"/>
      <c r="AK15" s="19"/>
      <c r="AL15" s="19"/>
      <c r="AM15" s="19"/>
      <c r="AN15" s="19"/>
      <c r="AO15" s="19"/>
      <c r="AP15" s="19"/>
      <c r="AQ15" s="19"/>
      <c r="AR15" s="18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8"/>
      <c r="BG15" s="19"/>
      <c r="BH15" s="19"/>
      <c r="BI15" s="19"/>
      <c r="BJ15" s="24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8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8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8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8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8"/>
      <c r="DV15" s="19"/>
      <c r="DW15" s="19"/>
      <c r="DX15" s="19"/>
      <c r="DY15" s="19"/>
      <c r="DZ15" s="19"/>
      <c r="EA15" s="19"/>
    </row>
    <row r="16" spans="1:156" x14ac:dyDescent="0.25">
      <c r="A16" s="19" t="s">
        <v>26</v>
      </c>
      <c r="B16" s="19"/>
      <c r="C16" s="19"/>
      <c r="D16" s="19"/>
      <c r="E16" s="20">
        <v>19</v>
      </c>
      <c r="F16" s="20">
        <v>31</v>
      </c>
      <c r="G16" s="20">
        <v>35</v>
      </c>
      <c r="H16" s="20">
        <v>38</v>
      </c>
      <c r="I16" s="20">
        <v>41</v>
      </c>
      <c r="J16" s="20">
        <v>31</v>
      </c>
      <c r="K16" s="20">
        <v>32</v>
      </c>
      <c r="L16" s="19">
        <v>28</v>
      </c>
      <c r="M16" s="19">
        <v>17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4"/>
      <c r="AH16" s="24"/>
      <c r="AI16" s="19"/>
      <c r="AJ16" s="19"/>
      <c r="AK16" s="19"/>
      <c r="AL16" s="19"/>
      <c r="AM16" s="19"/>
      <c r="AN16" s="19"/>
      <c r="AO16" s="19"/>
      <c r="AP16" s="19"/>
      <c r="AQ16" s="19"/>
      <c r="AR16" s="18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24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</row>
    <row r="17" spans="1:156" x14ac:dyDescent="0.25">
      <c r="A17" s="6" t="s">
        <v>27</v>
      </c>
      <c r="B17" s="19"/>
      <c r="C17" s="19"/>
      <c r="D17" s="19"/>
      <c r="E17" s="20">
        <v>11</v>
      </c>
      <c r="F17" s="20">
        <v>10</v>
      </c>
      <c r="G17" s="20">
        <v>9</v>
      </c>
      <c r="H17" s="20"/>
      <c r="I17" s="20"/>
      <c r="J17" s="20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</row>
    <row r="18" spans="1:156" x14ac:dyDescent="0.25">
      <c r="A18" s="19" t="s">
        <v>30</v>
      </c>
      <c r="B18" s="19"/>
      <c r="C18" s="19"/>
      <c r="D18" s="19"/>
      <c r="E18" s="20"/>
      <c r="F18" s="20"/>
      <c r="G18" s="20">
        <v>24</v>
      </c>
      <c r="H18" s="20">
        <v>30</v>
      </c>
      <c r="I18" s="20">
        <v>28</v>
      </c>
      <c r="J18" s="20">
        <v>26</v>
      </c>
      <c r="K18" s="20">
        <v>17</v>
      </c>
      <c r="L18" s="19">
        <v>19</v>
      </c>
      <c r="M18" s="19"/>
      <c r="N18" s="19"/>
      <c r="O18" s="19"/>
      <c r="P18" s="19"/>
      <c r="Q18" s="19"/>
      <c r="R18" s="19"/>
      <c r="S18" s="19"/>
      <c r="T18" s="19"/>
      <c r="U18" s="19"/>
      <c r="V18" s="19">
        <v>15</v>
      </c>
      <c r="W18" s="19">
        <v>14</v>
      </c>
      <c r="X18" s="19">
        <v>14</v>
      </c>
      <c r="Y18" s="19">
        <v>14</v>
      </c>
      <c r="Z18" s="19"/>
      <c r="AA18" s="19"/>
      <c r="AB18" s="19"/>
      <c r="AC18" s="19"/>
      <c r="AD18" s="19"/>
      <c r="AE18" s="19"/>
      <c r="AF18" s="19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</row>
    <row r="19" spans="1:156" x14ac:dyDescent="0.25">
      <c r="A19" s="19" t="s">
        <v>32</v>
      </c>
      <c r="B19" s="19"/>
      <c r="C19" s="19"/>
      <c r="D19" s="19"/>
      <c r="E19" s="20"/>
      <c r="F19" s="20"/>
      <c r="G19" s="20">
        <v>11</v>
      </c>
      <c r="H19" s="20">
        <v>14</v>
      </c>
      <c r="I19" s="20">
        <v>24</v>
      </c>
      <c r="J19" s="20">
        <v>14</v>
      </c>
      <c r="K19" s="20"/>
      <c r="L19" s="19">
        <v>17</v>
      </c>
      <c r="M19" s="19">
        <v>14</v>
      </c>
      <c r="N19" s="19"/>
      <c r="O19" s="19"/>
      <c r="P19" s="19">
        <v>22</v>
      </c>
      <c r="Q19" s="19">
        <v>22</v>
      </c>
      <c r="R19" s="19">
        <v>21</v>
      </c>
      <c r="S19" s="19">
        <v>20</v>
      </c>
      <c r="T19" s="19">
        <v>20</v>
      </c>
      <c r="U19" s="19">
        <v>18</v>
      </c>
      <c r="V19" s="19">
        <v>16</v>
      </c>
      <c r="W19" s="19">
        <v>15</v>
      </c>
      <c r="X19" s="19">
        <v>18</v>
      </c>
      <c r="Y19" s="19">
        <v>18</v>
      </c>
      <c r="Z19" s="19">
        <v>17</v>
      </c>
      <c r="AA19" s="19">
        <v>18</v>
      </c>
      <c r="AB19" s="19">
        <v>18</v>
      </c>
      <c r="AC19" s="19">
        <v>18</v>
      </c>
      <c r="AD19" s="19">
        <v>19</v>
      </c>
      <c r="AE19" s="19">
        <v>20</v>
      </c>
      <c r="AF19" s="19">
        <v>17</v>
      </c>
      <c r="AG19" s="19">
        <v>17</v>
      </c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</row>
    <row r="20" spans="1:156" x14ac:dyDescent="0.25">
      <c r="A20" s="19" t="s">
        <v>33</v>
      </c>
      <c r="B20" s="19"/>
      <c r="C20" s="19"/>
      <c r="D20" s="19"/>
      <c r="E20" s="20"/>
      <c r="F20" s="20"/>
      <c r="G20" s="20">
        <v>10</v>
      </c>
      <c r="H20" s="20">
        <v>12</v>
      </c>
      <c r="I20" s="20">
        <v>16</v>
      </c>
      <c r="J20" s="20">
        <v>20</v>
      </c>
      <c r="K20" s="20">
        <v>18</v>
      </c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</row>
    <row r="21" spans="1:156" x14ac:dyDescent="0.25">
      <c r="A21" s="19" t="s">
        <v>35</v>
      </c>
      <c r="B21" s="19"/>
      <c r="C21" s="19"/>
      <c r="D21" s="19"/>
      <c r="E21" s="20"/>
      <c r="F21" s="20"/>
      <c r="G21" s="20"/>
      <c r="H21" s="20">
        <v>23</v>
      </c>
      <c r="I21" s="20">
        <v>40</v>
      </c>
      <c r="J21" s="20">
        <v>92</v>
      </c>
      <c r="K21" s="20">
        <v>136</v>
      </c>
      <c r="L21" s="19">
        <v>219</v>
      </c>
      <c r="M21" s="19">
        <v>267</v>
      </c>
      <c r="N21" s="19">
        <v>222</v>
      </c>
      <c r="O21" s="19">
        <v>198</v>
      </c>
      <c r="P21" s="19">
        <v>190</v>
      </c>
      <c r="Q21" s="19">
        <v>187</v>
      </c>
      <c r="R21" s="19">
        <v>177</v>
      </c>
      <c r="S21" s="19">
        <v>155</v>
      </c>
      <c r="T21" s="19">
        <v>154</v>
      </c>
      <c r="U21" s="19">
        <v>151</v>
      </c>
      <c r="V21" s="19">
        <v>148</v>
      </c>
      <c r="W21" s="19">
        <v>149</v>
      </c>
      <c r="X21" s="19">
        <v>141</v>
      </c>
      <c r="Y21" s="19">
        <v>135</v>
      </c>
      <c r="Z21" s="19">
        <v>129</v>
      </c>
      <c r="AA21" s="19">
        <v>129</v>
      </c>
      <c r="AB21" s="19">
        <v>126</v>
      </c>
      <c r="AC21" s="19">
        <v>116</v>
      </c>
      <c r="AD21" s="19">
        <v>117</v>
      </c>
      <c r="AE21" s="19">
        <v>115</v>
      </c>
      <c r="AF21" s="19">
        <v>112</v>
      </c>
      <c r="AG21" s="19">
        <v>108</v>
      </c>
      <c r="AH21" s="20">
        <v>106</v>
      </c>
      <c r="AI21" s="20">
        <v>109</v>
      </c>
      <c r="AJ21" s="20">
        <v>103</v>
      </c>
      <c r="AK21" s="20">
        <v>101</v>
      </c>
      <c r="AL21" s="20">
        <v>106</v>
      </c>
      <c r="AM21" s="20">
        <v>104</v>
      </c>
      <c r="AN21" s="20">
        <v>97</v>
      </c>
      <c r="AO21" s="20">
        <v>97</v>
      </c>
      <c r="AP21" s="20">
        <v>94</v>
      </c>
      <c r="AQ21" s="20">
        <v>91</v>
      </c>
      <c r="AR21" s="20">
        <v>89</v>
      </c>
      <c r="AS21" s="20">
        <v>89</v>
      </c>
      <c r="AT21" s="20">
        <v>78</v>
      </c>
      <c r="AU21" s="20">
        <v>60</v>
      </c>
      <c r="AV21" s="20">
        <v>72</v>
      </c>
      <c r="AW21" s="20">
        <v>68</v>
      </c>
      <c r="AX21" s="20">
        <v>60</v>
      </c>
      <c r="AY21" s="20">
        <v>54</v>
      </c>
      <c r="AZ21" s="20">
        <v>50</v>
      </c>
      <c r="BA21" s="20">
        <v>45</v>
      </c>
      <c r="BB21" s="20">
        <v>37</v>
      </c>
      <c r="BC21" s="19">
        <v>24</v>
      </c>
      <c r="BD21" s="19">
        <v>20</v>
      </c>
      <c r="BE21" s="19">
        <v>19</v>
      </c>
      <c r="BF21" s="19">
        <v>17</v>
      </c>
      <c r="BG21" s="19">
        <v>23</v>
      </c>
      <c r="BH21" s="19">
        <v>17</v>
      </c>
      <c r="BI21" s="20">
        <v>20</v>
      </c>
      <c r="BJ21" s="20">
        <v>13</v>
      </c>
      <c r="BK21" s="20">
        <v>10</v>
      </c>
      <c r="BL21" s="20">
        <v>9</v>
      </c>
      <c r="BM21" s="20">
        <v>9</v>
      </c>
      <c r="BN21" s="24"/>
      <c r="BO21" s="24"/>
      <c r="BP21" s="20">
        <v>8</v>
      </c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</row>
    <row r="22" spans="1:156" x14ac:dyDescent="0.25">
      <c r="A22" s="19" t="s">
        <v>37</v>
      </c>
      <c r="B22" s="19"/>
      <c r="C22" s="19"/>
      <c r="D22" s="19"/>
      <c r="E22" s="20"/>
      <c r="F22" s="20"/>
      <c r="G22" s="20"/>
      <c r="H22" s="20"/>
      <c r="I22" s="20">
        <v>24</v>
      </c>
      <c r="J22" s="20">
        <v>19</v>
      </c>
      <c r="K22" s="20">
        <v>13</v>
      </c>
      <c r="L22" s="19">
        <v>24</v>
      </c>
      <c r="M22" s="19">
        <v>16</v>
      </c>
      <c r="N22" s="19">
        <v>34</v>
      </c>
      <c r="O22" s="19">
        <v>30</v>
      </c>
      <c r="P22" s="19">
        <v>29</v>
      </c>
      <c r="Q22" s="19">
        <v>27</v>
      </c>
      <c r="R22" s="19">
        <v>27</v>
      </c>
      <c r="S22" s="19">
        <v>32</v>
      </c>
      <c r="T22" s="19">
        <v>41</v>
      </c>
      <c r="U22" s="19">
        <v>36</v>
      </c>
      <c r="V22" s="19">
        <v>40</v>
      </c>
      <c r="W22" s="19">
        <v>40</v>
      </c>
      <c r="X22" s="19">
        <v>36</v>
      </c>
      <c r="Y22" s="19">
        <v>38</v>
      </c>
      <c r="Z22" s="19">
        <v>40</v>
      </c>
      <c r="AA22" s="19">
        <v>40</v>
      </c>
      <c r="AB22" s="19">
        <v>39</v>
      </c>
      <c r="AC22" s="19">
        <v>39</v>
      </c>
      <c r="AD22" s="19">
        <v>38</v>
      </c>
      <c r="AE22" s="19">
        <v>38</v>
      </c>
      <c r="AF22" s="19">
        <v>36</v>
      </c>
      <c r="AG22" s="19">
        <v>34</v>
      </c>
      <c r="AH22" s="20">
        <v>32</v>
      </c>
      <c r="AI22" s="20">
        <v>28</v>
      </c>
      <c r="AJ22" s="20">
        <v>24</v>
      </c>
      <c r="AK22" s="20">
        <v>24</v>
      </c>
      <c r="AL22" s="20">
        <v>21</v>
      </c>
      <c r="AM22" s="20">
        <v>21</v>
      </c>
      <c r="AN22" s="20">
        <v>21</v>
      </c>
      <c r="AO22" s="24"/>
      <c r="AP22" s="24"/>
      <c r="AQ22" s="24"/>
      <c r="AR22" s="24"/>
      <c r="AS22" s="24"/>
      <c r="AT22" s="24"/>
      <c r="AU22" s="19">
        <v>22</v>
      </c>
      <c r="AV22" s="19">
        <v>21</v>
      </c>
      <c r="AW22" s="19">
        <v>21</v>
      </c>
      <c r="AX22" s="20">
        <v>22</v>
      </c>
      <c r="AY22" s="20">
        <v>25</v>
      </c>
      <c r="AZ22" s="20">
        <v>26</v>
      </c>
      <c r="BA22" s="20">
        <v>26</v>
      </c>
      <c r="BB22" s="24"/>
      <c r="BC22" s="19"/>
      <c r="BD22" s="19"/>
      <c r="BE22" s="19"/>
      <c r="BF22" s="19"/>
      <c r="BG22" s="19"/>
      <c r="BH22" s="24"/>
      <c r="BI22" s="24"/>
      <c r="BJ22" s="19">
        <v>9</v>
      </c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</row>
    <row r="23" spans="1:156" x14ac:dyDescent="0.25">
      <c r="A23" s="19" t="s">
        <v>39</v>
      </c>
      <c r="B23" s="19"/>
      <c r="C23" s="19"/>
      <c r="D23" s="19"/>
      <c r="E23" s="20"/>
      <c r="F23" s="20"/>
      <c r="G23" s="20"/>
      <c r="H23" s="20"/>
      <c r="I23" s="20"/>
      <c r="J23" s="20">
        <v>15</v>
      </c>
      <c r="K23" s="20">
        <v>20</v>
      </c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4"/>
      <c r="AH23" s="24"/>
      <c r="AI23" s="24"/>
      <c r="AJ23" s="24"/>
      <c r="AK23" s="24"/>
      <c r="AL23" s="24"/>
      <c r="AM23" s="24"/>
      <c r="AN23" s="24"/>
      <c r="AO23" s="19">
        <v>29</v>
      </c>
      <c r="AP23" s="19">
        <v>29</v>
      </c>
      <c r="AQ23" s="19">
        <v>27</v>
      </c>
      <c r="AR23" s="20">
        <v>26</v>
      </c>
      <c r="AS23" s="19">
        <v>26</v>
      </c>
      <c r="AT23" s="20">
        <v>63</v>
      </c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</row>
    <row r="24" spans="1:156" x14ac:dyDescent="0.25">
      <c r="A24" s="19" t="s">
        <v>41</v>
      </c>
      <c r="B24" s="19"/>
      <c r="C24" s="19"/>
      <c r="D24" s="19"/>
      <c r="E24" s="20"/>
      <c r="F24" s="20"/>
      <c r="G24" s="20"/>
      <c r="H24" s="20"/>
      <c r="I24" s="20"/>
      <c r="J24" s="20"/>
      <c r="K24" s="20">
        <v>12</v>
      </c>
      <c r="L24" s="19">
        <v>29</v>
      </c>
      <c r="M24" s="19">
        <v>42</v>
      </c>
      <c r="N24" s="19">
        <v>54</v>
      </c>
      <c r="O24" s="19">
        <v>55</v>
      </c>
      <c r="P24" s="19">
        <v>59</v>
      </c>
      <c r="Q24" s="19">
        <v>55</v>
      </c>
      <c r="R24" s="19">
        <v>49</v>
      </c>
      <c r="S24" s="19">
        <v>52</v>
      </c>
      <c r="T24" s="19">
        <v>49</v>
      </c>
      <c r="U24" s="19">
        <v>48</v>
      </c>
      <c r="V24" s="19">
        <v>45</v>
      </c>
      <c r="W24" s="19">
        <v>41</v>
      </c>
      <c r="X24" s="19">
        <v>41</v>
      </c>
      <c r="Y24" s="19">
        <v>41</v>
      </c>
      <c r="Z24" s="19">
        <v>40</v>
      </c>
      <c r="AA24" s="19">
        <v>39</v>
      </c>
      <c r="AB24" s="19">
        <v>38</v>
      </c>
      <c r="AC24" s="19">
        <v>37</v>
      </c>
      <c r="AD24" s="19">
        <v>35</v>
      </c>
      <c r="AE24" s="19">
        <v>33</v>
      </c>
      <c r="AF24" s="19">
        <v>32</v>
      </c>
      <c r="AG24" s="19">
        <v>30</v>
      </c>
      <c r="AH24" s="20">
        <v>25</v>
      </c>
      <c r="AI24" s="20">
        <v>24</v>
      </c>
      <c r="AJ24" s="20">
        <v>24</v>
      </c>
      <c r="AK24" s="20">
        <v>28</v>
      </c>
      <c r="AL24" s="20">
        <v>28</v>
      </c>
      <c r="AM24" s="20">
        <v>27</v>
      </c>
      <c r="AN24" s="20">
        <v>27</v>
      </c>
      <c r="AO24" s="20">
        <v>22</v>
      </c>
      <c r="AP24" s="20">
        <v>22</v>
      </c>
      <c r="AQ24" s="20">
        <v>21</v>
      </c>
      <c r="AR24" s="24"/>
      <c r="AS24" s="24"/>
      <c r="AT24" s="24"/>
      <c r="AU24" s="24"/>
      <c r="AV24" s="24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>
        <v>13</v>
      </c>
      <c r="BH24" s="19"/>
      <c r="BI24" s="19">
        <v>9</v>
      </c>
      <c r="BJ24" s="19">
        <v>13</v>
      </c>
      <c r="BK24" s="19">
        <v>11</v>
      </c>
      <c r="BL24" s="20">
        <v>11</v>
      </c>
      <c r="BM24" s="20">
        <v>11</v>
      </c>
      <c r="BN24" s="20">
        <v>11</v>
      </c>
      <c r="BO24" s="20">
        <v>11</v>
      </c>
      <c r="BP24" s="20">
        <v>10</v>
      </c>
      <c r="BQ24" s="20">
        <v>10</v>
      </c>
      <c r="BR24" s="20">
        <v>10</v>
      </c>
      <c r="BS24" s="20">
        <v>10</v>
      </c>
      <c r="BT24" s="20">
        <v>12</v>
      </c>
      <c r="BU24" s="20">
        <v>14</v>
      </c>
      <c r="BV24" s="20">
        <v>14</v>
      </c>
      <c r="BW24" s="20">
        <v>14</v>
      </c>
      <c r="BX24" s="20">
        <v>14</v>
      </c>
      <c r="BY24" s="20">
        <v>14</v>
      </c>
      <c r="BZ24" s="20">
        <v>15</v>
      </c>
      <c r="CA24" s="20">
        <v>16</v>
      </c>
      <c r="CB24" s="20">
        <v>15</v>
      </c>
      <c r="CC24" s="20">
        <v>15</v>
      </c>
      <c r="CD24" s="20">
        <v>16</v>
      </c>
      <c r="CE24" s="20">
        <v>16</v>
      </c>
      <c r="CF24" s="20">
        <v>16</v>
      </c>
      <c r="CG24" s="20">
        <v>15</v>
      </c>
      <c r="CH24" s="20">
        <v>15</v>
      </c>
      <c r="CI24" s="20">
        <v>15</v>
      </c>
      <c r="CJ24" s="20">
        <v>15</v>
      </c>
      <c r="CK24" s="20">
        <v>15</v>
      </c>
      <c r="CL24" s="20">
        <v>15</v>
      </c>
      <c r="CM24" s="20">
        <v>15</v>
      </c>
      <c r="CN24" s="20">
        <v>15</v>
      </c>
      <c r="CO24" s="20">
        <v>15</v>
      </c>
      <c r="CP24" s="20">
        <v>15</v>
      </c>
      <c r="CQ24" s="20">
        <v>15</v>
      </c>
      <c r="CR24" s="20">
        <v>15</v>
      </c>
      <c r="CS24" s="20">
        <v>15</v>
      </c>
      <c r="CT24" s="20">
        <v>15</v>
      </c>
      <c r="CU24" s="20">
        <v>14</v>
      </c>
      <c r="CV24" s="20">
        <v>14</v>
      </c>
      <c r="CW24" s="20">
        <v>14</v>
      </c>
      <c r="CX24" s="20">
        <v>14</v>
      </c>
      <c r="CY24" s="20">
        <v>14</v>
      </c>
      <c r="CZ24" s="20">
        <v>14</v>
      </c>
      <c r="DA24" s="20">
        <v>14</v>
      </c>
      <c r="DB24" s="20">
        <v>14</v>
      </c>
      <c r="DC24" s="20">
        <v>14</v>
      </c>
      <c r="DD24" s="20">
        <v>14</v>
      </c>
      <c r="DE24" s="20">
        <v>14</v>
      </c>
      <c r="DF24" s="20">
        <v>16</v>
      </c>
      <c r="DG24" s="20">
        <v>15</v>
      </c>
      <c r="DH24" s="19">
        <v>15</v>
      </c>
      <c r="DI24" s="20">
        <v>14</v>
      </c>
      <c r="DJ24" s="19">
        <v>14</v>
      </c>
      <c r="DK24" s="19">
        <v>14</v>
      </c>
      <c r="DL24" s="19">
        <v>14</v>
      </c>
      <c r="DM24" s="19">
        <v>14</v>
      </c>
      <c r="DN24" s="19">
        <v>14</v>
      </c>
      <c r="DO24" s="19">
        <v>14</v>
      </c>
      <c r="DP24" s="19">
        <v>13</v>
      </c>
      <c r="DQ24" s="19">
        <v>15</v>
      </c>
      <c r="DR24" s="19">
        <v>15</v>
      </c>
      <c r="DS24" s="19">
        <v>15</v>
      </c>
      <c r="DT24" s="19">
        <v>15</v>
      </c>
      <c r="DU24" s="19">
        <v>15</v>
      </c>
      <c r="DV24" s="19">
        <v>15</v>
      </c>
      <c r="DW24" s="19">
        <v>15</v>
      </c>
      <c r="DX24" s="19">
        <v>15</v>
      </c>
      <c r="DY24" s="19">
        <v>15</v>
      </c>
      <c r="DZ24" s="19">
        <v>15</v>
      </c>
      <c r="EA24" s="19">
        <v>15</v>
      </c>
      <c r="EB24" s="20">
        <v>15</v>
      </c>
      <c r="EC24" s="20">
        <v>15</v>
      </c>
      <c r="ED24" s="20">
        <v>15</v>
      </c>
      <c r="EE24" s="20">
        <v>15</v>
      </c>
      <c r="EF24" s="20">
        <v>15</v>
      </c>
      <c r="EG24" s="20">
        <v>15</v>
      </c>
      <c r="EH24" s="20">
        <v>15</v>
      </c>
      <c r="EI24" s="20">
        <v>15</v>
      </c>
      <c r="EJ24" s="20">
        <v>14</v>
      </c>
      <c r="EK24" s="20">
        <v>14</v>
      </c>
      <c r="EL24" s="20">
        <v>14</v>
      </c>
      <c r="EM24" s="20">
        <v>14</v>
      </c>
      <c r="EN24" s="20">
        <v>14</v>
      </c>
      <c r="EO24" s="20">
        <v>14</v>
      </c>
      <c r="EP24" s="20">
        <v>14</v>
      </c>
      <c r="EQ24" s="20">
        <v>14</v>
      </c>
      <c r="ER24" s="20">
        <v>14</v>
      </c>
      <c r="ES24" s="20">
        <v>14</v>
      </c>
      <c r="ET24" s="20">
        <v>13</v>
      </c>
      <c r="EU24" s="20">
        <v>13</v>
      </c>
      <c r="EV24" s="20">
        <v>13</v>
      </c>
      <c r="EW24" s="20">
        <v>13</v>
      </c>
      <c r="EX24" s="20">
        <v>13</v>
      </c>
      <c r="EY24" s="20">
        <v>13</v>
      </c>
      <c r="EZ24" s="20">
        <v>13</v>
      </c>
    </row>
    <row r="25" spans="1:156" x14ac:dyDescent="0.25">
      <c r="A25" s="19" t="s">
        <v>46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>
        <v>22</v>
      </c>
      <c r="M25" s="19">
        <v>18</v>
      </c>
      <c r="N25" s="19">
        <v>17</v>
      </c>
      <c r="O25" s="19">
        <v>17</v>
      </c>
      <c r="P25" s="19">
        <v>16</v>
      </c>
      <c r="Q25" s="19">
        <v>16</v>
      </c>
      <c r="R25" s="19">
        <v>15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</row>
    <row r="26" spans="1:156" x14ac:dyDescent="0.25">
      <c r="A26" s="19" t="s">
        <v>47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>
        <v>14</v>
      </c>
      <c r="M26" s="19">
        <v>26</v>
      </c>
      <c r="N26" s="19">
        <v>29</v>
      </c>
      <c r="O26" s="19">
        <v>34</v>
      </c>
      <c r="P26" s="19">
        <v>42</v>
      </c>
      <c r="Q26" s="19">
        <v>37</v>
      </c>
      <c r="R26" s="19">
        <v>35</v>
      </c>
      <c r="S26" s="19">
        <v>36</v>
      </c>
      <c r="T26" s="19">
        <v>36</v>
      </c>
      <c r="U26" s="19">
        <v>34</v>
      </c>
      <c r="V26" s="19">
        <v>32</v>
      </c>
      <c r="W26" s="19">
        <v>32</v>
      </c>
      <c r="X26" s="19">
        <v>35</v>
      </c>
      <c r="Y26" s="19">
        <v>34</v>
      </c>
      <c r="Z26" s="19">
        <v>32</v>
      </c>
      <c r="AA26" s="19">
        <v>38</v>
      </c>
      <c r="AB26" s="19">
        <v>36</v>
      </c>
      <c r="AC26" s="19">
        <v>38</v>
      </c>
      <c r="AD26" s="19">
        <v>37</v>
      </c>
      <c r="AE26" s="19">
        <v>37</v>
      </c>
      <c r="AF26" s="19">
        <v>37</v>
      </c>
      <c r="AG26" s="19">
        <v>37</v>
      </c>
      <c r="AH26" s="20">
        <v>35</v>
      </c>
      <c r="AI26" s="20">
        <v>40</v>
      </c>
      <c r="AJ26" s="20">
        <v>41</v>
      </c>
      <c r="AK26" s="20">
        <v>42</v>
      </c>
      <c r="AL26" s="20">
        <v>40</v>
      </c>
      <c r="AM26" s="20">
        <v>39</v>
      </c>
      <c r="AN26" s="20">
        <v>34</v>
      </c>
      <c r="AO26" s="20">
        <v>30</v>
      </c>
      <c r="AP26" s="20">
        <v>30</v>
      </c>
      <c r="AQ26" s="20">
        <v>31</v>
      </c>
      <c r="AR26" s="20">
        <v>30</v>
      </c>
      <c r="AS26" s="20">
        <v>30</v>
      </c>
      <c r="AT26" s="20">
        <v>22</v>
      </c>
      <c r="AU26" s="20">
        <v>26</v>
      </c>
      <c r="AV26" s="20">
        <v>26</v>
      </c>
      <c r="AW26" s="20">
        <v>22</v>
      </c>
      <c r="AX26" s="20">
        <v>22</v>
      </c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</row>
    <row r="27" spans="1:156" x14ac:dyDescent="0.25">
      <c r="A27" s="19" t="s">
        <v>65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>
        <v>39</v>
      </c>
      <c r="N27" s="19">
        <v>69</v>
      </c>
      <c r="O27" s="19">
        <v>89</v>
      </c>
      <c r="P27" s="19">
        <v>75</v>
      </c>
      <c r="Q27" s="19">
        <v>91</v>
      </c>
      <c r="R27" s="19">
        <v>101</v>
      </c>
      <c r="S27" s="19">
        <v>114</v>
      </c>
      <c r="T27" s="19">
        <v>109</v>
      </c>
      <c r="U27" s="19">
        <v>124</v>
      </c>
      <c r="V27" s="19">
        <v>128</v>
      </c>
      <c r="W27" s="19">
        <v>124</v>
      </c>
      <c r="X27" s="19">
        <v>139</v>
      </c>
      <c r="Y27" s="19">
        <v>134</v>
      </c>
      <c r="Z27" s="19">
        <v>144</v>
      </c>
      <c r="AA27" s="19">
        <v>136</v>
      </c>
      <c r="AB27" s="19">
        <v>149</v>
      </c>
      <c r="AC27" s="19">
        <v>159</v>
      </c>
      <c r="AD27" s="19">
        <v>154</v>
      </c>
      <c r="AE27" s="19">
        <v>152</v>
      </c>
      <c r="AF27" s="19">
        <v>148</v>
      </c>
      <c r="AG27" s="19">
        <v>138</v>
      </c>
      <c r="AH27" s="20">
        <v>121</v>
      </c>
      <c r="AI27" s="20">
        <v>108</v>
      </c>
      <c r="AJ27" s="20">
        <v>104</v>
      </c>
      <c r="AK27" s="20">
        <v>101</v>
      </c>
      <c r="AL27" s="20">
        <v>98</v>
      </c>
      <c r="AM27" s="20">
        <v>94</v>
      </c>
      <c r="AN27" s="20">
        <v>106</v>
      </c>
      <c r="AO27" s="20">
        <v>98</v>
      </c>
      <c r="AP27" s="20">
        <v>98</v>
      </c>
      <c r="AQ27" s="20">
        <v>104</v>
      </c>
      <c r="AR27" s="20">
        <v>104</v>
      </c>
      <c r="AS27" s="20">
        <v>104</v>
      </c>
      <c r="AT27" s="20">
        <v>97</v>
      </c>
      <c r="AU27" s="20">
        <v>75</v>
      </c>
      <c r="AV27" s="20">
        <v>95</v>
      </c>
      <c r="AW27" s="20">
        <v>110</v>
      </c>
      <c r="AX27" s="20">
        <v>122</v>
      </c>
      <c r="AY27" s="20">
        <v>115</v>
      </c>
      <c r="AZ27" s="20">
        <v>121</v>
      </c>
      <c r="BA27" s="20">
        <v>123</v>
      </c>
      <c r="BB27" s="20">
        <v>123</v>
      </c>
      <c r="BC27" s="20">
        <v>84</v>
      </c>
      <c r="BD27" s="20">
        <v>60</v>
      </c>
      <c r="BE27" s="20">
        <v>54</v>
      </c>
      <c r="BF27" s="20">
        <v>53</v>
      </c>
      <c r="BG27" s="20">
        <v>60</v>
      </c>
      <c r="BH27" s="20">
        <v>50</v>
      </c>
      <c r="BI27" s="20">
        <v>48</v>
      </c>
      <c r="BJ27" s="20">
        <v>36</v>
      </c>
      <c r="BK27" s="20">
        <v>28</v>
      </c>
      <c r="BL27" s="20">
        <v>21</v>
      </c>
      <c r="BM27" s="20">
        <v>21</v>
      </c>
      <c r="BN27" s="20">
        <v>20</v>
      </c>
      <c r="BO27" s="20">
        <v>20</v>
      </c>
      <c r="BP27" s="20">
        <v>16</v>
      </c>
      <c r="BQ27" s="20">
        <v>15</v>
      </c>
      <c r="BR27" s="20">
        <v>14</v>
      </c>
      <c r="BS27" s="20">
        <v>13</v>
      </c>
      <c r="BT27" s="20">
        <v>13</v>
      </c>
      <c r="BU27" s="24"/>
      <c r="BV27" s="24"/>
      <c r="BW27" s="19"/>
      <c r="BX27" s="19"/>
      <c r="BY27" s="19"/>
      <c r="BZ27" s="19">
        <v>8</v>
      </c>
      <c r="CA27" s="19">
        <v>8</v>
      </c>
      <c r="CB27" s="19">
        <v>8</v>
      </c>
      <c r="CC27" s="19">
        <v>8</v>
      </c>
      <c r="CD27" s="19">
        <v>8</v>
      </c>
      <c r="CE27" s="19">
        <v>8</v>
      </c>
      <c r="CF27" s="19"/>
      <c r="CG27" s="19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</row>
    <row r="28" spans="1:156" x14ac:dyDescent="0.25">
      <c r="A28" s="19" t="s">
        <v>54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>
        <v>22</v>
      </c>
      <c r="N28" s="19">
        <v>19</v>
      </c>
      <c r="O28" s="19">
        <v>19</v>
      </c>
      <c r="P28" s="19">
        <v>18</v>
      </c>
      <c r="Q28" s="19">
        <v>18</v>
      </c>
      <c r="R28" s="19">
        <v>19</v>
      </c>
      <c r="S28" s="19">
        <v>19</v>
      </c>
      <c r="T28" s="19">
        <v>19</v>
      </c>
      <c r="U28" s="19">
        <v>19</v>
      </c>
      <c r="V28" s="19">
        <v>19</v>
      </c>
      <c r="W28" s="19">
        <v>19</v>
      </c>
      <c r="X28" s="19">
        <v>18</v>
      </c>
      <c r="Y28" s="19">
        <v>16</v>
      </c>
      <c r="Z28" s="19">
        <v>16</v>
      </c>
      <c r="AA28" s="19">
        <v>15</v>
      </c>
      <c r="AB28" s="19">
        <v>15</v>
      </c>
      <c r="AC28" s="19">
        <v>15</v>
      </c>
      <c r="AD28" s="19">
        <v>14</v>
      </c>
      <c r="AE28" s="19">
        <v>14</v>
      </c>
      <c r="AF28" s="19">
        <v>14</v>
      </c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</row>
    <row r="29" spans="1:156" x14ac:dyDescent="0.25">
      <c r="A29" s="19" t="s">
        <v>51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>
        <v>14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</row>
    <row r="30" spans="1:156" x14ac:dyDescent="0.25">
      <c r="A30" s="19" t="s">
        <v>52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>
        <v>14</v>
      </c>
      <c r="N30" s="19">
        <v>20</v>
      </c>
      <c r="O30" s="19">
        <v>32</v>
      </c>
      <c r="P30" s="19">
        <v>39</v>
      </c>
      <c r="Q30" s="19">
        <v>41</v>
      </c>
      <c r="R30" s="19">
        <v>50</v>
      </c>
      <c r="S30" s="19">
        <v>55</v>
      </c>
      <c r="T30" s="19">
        <v>61</v>
      </c>
      <c r="U30" s="19">
        <v>63</v>
      </c>
      <c r="V30" s="19">
        <v>66</v>
      </c>
      <c r="W30" s="19">
        <v>68</v>
      </c>
      <c r="X30" s="19">
        <v>68</v>
      </c>
      <c r="Y30" s="19">
        <v>70</v>
      </c>
      <c r="Z30" s="19">
        <v>72</v>
      </c>
      <c r="AA30" s="19">
        <v>72</v>
      </c>
      <c r="AB30" s="19">
        <v>70</v>
      </c>
      <c r="AC30" s="19">
        <v>74</v>
      </c>
      <c r="AD30" s="19">
        <v>75</v>
      </c>
      <c r="AE30" s="19">
        <v>75</v>
      </c>
      <c r="AF30" s="19">
        <v>74</v>
      </c>
      <c r="AG30" s="19">
        <v>79</v>
      </c>
      <c r="AH30" s="20">
        <v>78</v>
      </c>
      <c r="AI30" s="20">
        <v>78</v>
      </c>
      <c r="AJ30" s="20">
        <v>77</v>
      </c>
      <c r="AK30" s="20">
        <v>75</v>
      </c>
      <c r="AL30" s="20">
        <v>75</v>
      </c>
      <c r="AM30" s="20">
        <v>73</v>
      </c>
      <c r="AN30" s="20">
        <v>66</v>
      </c>
      <c r="AO30" s="20">
        <v>62</v>
      </c>
      <c r="AP30" s="20">
        <v>62</v>
      </c>
      <c r="AQ30" s="20">
        <v>59</v>
      </c>
      <c r="AR30" s="20">
        <v>58</v>
      </c>
      <c r="AS30" s="20">
        <v>58</v>
      </c>
      <c r="AT30" s="20">
        <v>43</v>
      </c>
      <c r="AU30" s="20">
        <v>46</v>
      </c>
      <c r="AV30" s="20">
        <v>45</v>
      </c>
      <c r="AW30" s="20">
        <v>38</v>
      </c>
      <c r="AX30" s="20">
        <v>34</v>
      </c>
      <c r="AY30" s="20">
        <v>34</v>
      </c>
      <c r="AZ30" s="20">
        <v>28</v>
      </c>
      <c r="BA30" s="20">
        <v>23</v>
      </c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</row>
    <row r="31" spans="1:156" x14ac:dyDescent="0.25">
      <c r="A31" s="19" t="s">
        <v>59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>
        <v>15</v>
      </c>
      <c r="S31" s="19"/>
      <c r="T31" s="19"/>
      <c r="U31" s="19"/>
      <c r="V31" s="19">
        <v>16</v>
      </c>
      <c r="W31" s="19">
        <v>17</v>
      </c>
      <c r="X31" s="19">
        <v>15</v>
      </c>
      <c r="Y31" s="19">
        <v>16</v>
      </c>
      <c r="Z31" s="19">
        <v>18</v>
      </c>
      <c r="AA31" s="19">
        <v>17</v>
      </c>
      <c r="AB31" s="19">
        <v>17</v>
      </c>
      <c r="AC31" s="19">
        <v>18</v>
      </c>
      <c r="AD31" s="19">
        <v>18</v>
      </c>
      <c r="AE31" s="19">
        <v>18</v>
      </c>
      <c r="AF31" s="19">
        <v>18</v>
      </c>
      <c r="AG31" s="19">
        <v>17</v>
      </c>
      <c r="AH31" s="20">
        <v>20</v>
      </c>
      <c r="AI31" s="20">
        <v>20</v>
      </c>
      <c r="AJ31" s="20">
        <v>19</v>
      </c>
      <c r="AK31" s="20">
        <v>19</v>
      </c>
      <c r="AL31" s="20">
        <v>22</v>
      </c>
      <c r="AM31" s="20">
        <v>23</v>
      </c>
      <c r="AN31" s="20">
        <v>22</v>
      </c>
      <c r="AO31" s="20">
        <v>24</v>
      </c>
      <c r="AP31" s="20">
        <v>24</v>
      </c>
      <c r="AQ31" s="20">
        <v>24</v>
      </c>
      <c r="AR31" s="20">
        <v>24</v>
      </c>
      <c r="AS31" s="20">
        <v>24</v>
      </c>
      <c r="AT31" s="20">
        <v>24</v>
      </c>
      <c r="AU31" s="20">
        <v>32</v>
      </c>
      <c r="AV31" s="20">
        <v>35</v>
      </c>
      <c r="AW31" s="20">
        <v>35</v>
      </c>
      <c r="AX31" s="20">
        <v>39</v>
      </c>
      <c r="AY31" s="20">
        <v>40</v>
      </c>
      <c r="AZ31" s="20">
        <v>45</v>
      </c>
      <c r="BA31" s="20">
        <v>45</v>
      </c>
      <c r="BB31" s="20">
        <v>40</v>
      </c>
      <c r="BC31" s="20">
        <v>30</v>
      </c>
      <c r="BD31" s="20">
        <v>25</v>
      </c>
      <c r="BE31" s="20">
        <v>24</v>
      </c>
      <c r="BF31" s="20">
        <v>25</v>
      </c>
      <c r="BG31" s="20">
        <v>26</v>
      </c>
      <c r="BH31" s="20">
        <v>21</v>
      </c>
      <c r="BI31" s="20">
        <v>22</v>
      </c>
      <c r="BJ31" s="20">
        <v>16</v>
      </c>
      <c r="BK31" s="20">
        <v>15</v>
      </c>
      <c r="BL31" s="20">
        <v>13</v>
      </c>
      <c r="BM31" s="20">
        <v>12</v>
      </c>
      <c r="BN31" s="20">
        <v>12</v>
      </c>
      <c r="BO31" s="20">
        <v>12</v>
      </c>
      <c r="BP31" s="20">
        <v>12</v>
      </c>
      <c r="BQ31" s="20">
        <v>9</v>
      </c>
      <c r="BR31" s="20">
        <v>9</v>
      </c>
      <c r="BS31" s="24"/>
      <c r="BT31" s="24"/>
      <c r="BU31" s="24"/>
      <c r="BV31" s="24"/>
      <c r="BW31" s="24"/>
      <c r="BX31" s="19"/>
      <c r="BY31" s="19"/>
      <c r="BZ31" s="19">
        <v>8</v>
      </c>
      <c r="CA31" s="19">
        <v>8</v>
      </c>
      <c r="CB31" s="19">
        <v>8</v>
      </c>
      <c r="CC31" s="19">
        <v>8</v>
      </c>
      <c r="CD31" s="19">
        <v>8</v>
      </c>
      <c r="CE31" s="19">
        <v>8</v>
      </c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</row>
    <row r="32" spans="1:156" x14ac:dyDescent="0.25">
      <c r="A32" s="19" t="s">
        <v>61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>
        <v>16</v>
      </c>
      <c r="T32" s="19">
        <v>16</v>
      </c>
      <c r="U32" s="19">
        <v>15</v>
      </c>
      <c r="V32" s="19"/>
      <c r="W32" s="19">
        <v>14</v>
      </c>
      <c r="X32" s="19">
        <v>14</v>
      </c>
      <c r="Y32" s="19">
        <v>14</v>
      </c>
      <c r="Z32" s="19"/>
      <c r="AA32" s="19"/>
      <c r="AB32" s="19"/>
      <c r="AC32" s="19"/>
      <c r="AD32" s="19"/>
      <c r="AE32" s="19"/>
      <c r="AF32" s="19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</row>
    <row r="33" spans="1:156" x14ac:dyDescent="0.25">
      <c r="A33" s="20" t="s">
        <v>69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4"/>
      <c r="W33" s="24"/>
      <c r="X33" s="24"/>
      <c r="Y33" s="19">
        <v>14</v>
      </c>
      <c r="Z33" s="19">
        <v>16</v>
      </c>
      <c r="AA33" s="19">
        <v>16</v>
      </c>
      <c r="AB33" s="19">
        <v>18</v>
      </c>
      <c r="AC33" s="19">
        <v>19</v>
      </c>
      <c r="AD33" s="19">
        <v>23</v>
      </c>
      <c r="AE33" s="19">
        <v>28</v>
      </c>
      <c r="AF33" s="19">
        <v>33</v>
      </c>
      <c r="AG33" s="19">
        <v>37</v>
      </c>
      <c r="AH33" s="20">
        <v>36</v>
      </c>
      <c r="AI33" s="20">
        <v>39</v>
      </c>
      <c r="AJ33" s="20">
        <v>36</v>
      </c>
      <c r="AK33" s="20">
        <v>34</v>
      </c>
      <c r="AL33" s="20">
        <v>32</v>
      </c>
      <c r="AM33" s="20">
        <v>30</v>
      </c>
      <c r="AN33" s="20">
        <v>31</v>
      </c>
      <c r="AO33" s="20">
        <v>32</v>
      </c>
      <c r="AP33" s="20">
        <v>33</v>
      </c>
      <c r="AQ33" s="20">
        <v>34</v>
      </c>
      <c r="AR33" s="20">
        <v>31</v>
      </c>
      <c r="AS33" s="20">
        <v>31</v>
      </c>
      <c r="AT33" s="20">
        <v>29</v>
      </c>
      <c r="AU33" s="20">
        <v>26</v>
      </c>
      <c r="AV33" s="20">
        <v>25</v>
      </c>
      <c r="AW33" s="20">
        <v>27</v>
      </c>
      <c r="AX33" s="20">
        <v>26</v>
      </c>
      <c r="AY33" s="20">
        <v>27</v>
      </c>
      <c r="AZ33" s="20">
        <v>33</v>
      </c>
      <c r="BA33" s="20">
        <v>31</v>
      </c>
      <c r="BB33" s="20">
        <v>35</v>
      </c>
      <c r="BC33" s="24"/>
      <c r="BD33" s="24"/>
      <c r="BE33" s="24"/>
      <c r="BF33" s="24"/>
      <c r="BG33" s="19">
        <v>13</v>
      </c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</row>
    <row r="34" spans="1:156" x14ac:dyDescent="0.25">
      <c r="A34" s="20" t="s">
        <v>80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>
        <v>14</v>
      </c>
      <c r="AG34" s="19">
        <v>23</v>
      </c>
      <c r="AH34" s="19">
        <v>48</v>
      </c>
      <c r="AI34" s="19">
        <v>55</v>
      </c>
      <c r="AJ34" s="20">
        <v>63</v>
      </c>
      <c r="AK34" s="20">
        <v>67</v>
      </c>
      <c r="AL34" s="20">
        <v>69</v>
      </c>
      <c r="AM34" s="20">
        <v>72</v>
      </c>
      <c r="AN34" s="20">
        <v>70</v>
      </c>
      <c r="AO34" s="20">
        <v>67</v>
      </c>
      <c r="AP34" s="20">
        <v>67</v>
      </c>
      <c r="AQ34" s="20">
        <v>66</v>
      </c>
      <c r="AR34" s="20">
        <v>66</v>
      </c>
      <c r="AS34" s="20">
        <v>66</v>
      </c>
      <c r="AT34" s="20">
        <v>53</v>
      </c>
      <c r="AU34" s="20">
        <v>61</v>
      </c>
      <c r="AV34" s="20">
        <v>60</v>
      </c>
      <c r="AW34" s="20">
        <v>55</v>
      </c>
      <c r="AX34" s="20">
        <v>52</v>
      </c>
      <c r="AY34" s="20">
        <v>50</v>
      </c>
      <c r="AZ34" s="20">
        <v>48</v>
      </c>
      <c r="BA34" s="20">
        <v>41</v>
      </c>
      <c r="BB34" s="20">
        <v>33</v>
      </c>
      <c r="BC34" s="20">
        <v>23</v>
      </c>
      <c r="BD34" s="20">
        <v>19</v>
      </c>
      <c r="BE34" s="20">
        <v>17</v>
      </c>
      <c r="BF34" s="20">
        <v>15</v>
      </c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</row>
    <row r="35" spans="1:156" x14ac:dyDescent="0.25">
      <c r="A35" s="20" t="s">
        <v>81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24"/>
      <c r="AH35" s="20">
        <v>20</v>
      </c>
      <c r="AI35" s="20">
        <v>26</v>
      </c>
      <c r="AJ35" s="20">
        <v>27</v>
      </c>
      <c r="AK35" s="20">
        <v>29</v>
      </c>
      <c r="AL35" s="20">
        <v>32</v>
      </c>
      <c r="AM35" s="20">
        <v>34</v>
      </c>
      <c r="AN35" s="20">
        <v>33</v>
      </c>
      <c r="AO35" s="20">
        <v>35</v>
      </c>
      <c r="AP35" s="20">
        <v>38</v>
      </c>
      <c r="AQ35" s="20">
        <v>38</v>
      </c>
      <c r="AR35" s="20">
        <v>40</v>
      </c>
      <c r="AS35" s="20">
        <v>40</v>
      </c>
      <c r="AT35" s="20">
        <v>46</v>
      </c>
      <c r="AU35" s="20">
        <v>47</v>
      </c>
      <c r="AV35" s="20">
        <v>48</v>
      </c>
      <c r="AW35" s="20">
        <v>44</v>
      </c>
      <c r="AX35" s="20">
        <v>45</v>
      </c>
      <c r="AY35" s="20">
        <v>48</v>
      </c>
      <c r="AZ35" s="20">
        <v>51</v>
      </c>
      <c r="BA35" s="20">
        <v>51</v>
      </c>
      <c r="BB35" s="20">
        <v>50</v>
      </c>
      <c r="BC35" s="20">
        <v>25</v>
      </c>
      <c r="BD35" s="20">
        <v>20</v>
      </c>
      <c r="BE35" s="20">
        <v>18</v>
      </c>
      <c r="BF35" s="20">
        <v>17</v>
      </c>
      <c r="BG35" s="20">
        <v>19</v>
      </c>
      <c r="BH35" s="20">
        <v>15</v>
      </c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  <c r="DF35" s="24"/>
      <c r="DG35" s="24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</row>
    <row r="36" spans="1:156" x14ac:dyDescent="0.25">
      <c r="A36" s="20" t="s">
        <v>94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0">
        <v>21</v>
      </c>
      <c r="AS36" s="20">
        <v>21</v>
      </c>
      <c r="AT36" s="19">
        <v>33</v>
      </c>
      <c r="AU36" s="20">
        <v>46</v>
      </c>
      <c r="AV36" s="20">
        <v>43</v>
      </c>
      <c r="AW36" s="20">
        <v>41</v>
      </c>
      <c r="AX36" s="20">
        <v>40</v>
      </c>
      <c r="AY36" s="20">
        <v>39</v>
      </c>
      <c r="AZ36" s="20">
        <v>35</v>
      </c>
      <c r="BA36" s="20">
        <v>32</v>
      </c>
      <c r="BB36" s="20">
        <v>27</v>
      </c>
      <c r="BC36" s="20">
        <v>23</v>
      </c>
      <c r="BD36" s="24"/>
      <c r="BE36" s="24"/>
      <c r="BF36" s="24"/>
      <c r="BG36" s="20">
        <v>13</v>
      </c>
      <c r="BH36" s="19">
        <v>13</v>
      </c>
      <c r="BI36" s="19">
        <v>15</v>
      </c>
      <c r="BJ36" s="20">
        <v>9</v>
      </c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</row>
    <row r="37" spans="1:156" x14ac:dyDescent="0.25">
      <c r="A37" s="20" t="s">
        <v>107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0">
        <v>22</v>
      </c>
      <c r="AZ37" s="20">
        <v>26</v>
      </c>
      <c r="BA37" s="20">
        <v>33</v>
      </c>
      <c r="BB37" s="20">
        <v>40</v>
      </c>
      <c r="BC37" s="20">
        <v>65</v>
      </c>
      <c r="BD37" s="20">
        <v>52</v>
      </c>
      <c r="BE37" s="20">
        <v>50</v>
      </c>
      <c r="BF37" s="20">
        <v>52</v>
      </c>
      <c r="BG37" s="20">
        <v>60</v>
      </c>
      <c r="BH37" s="20">
        <v>58</v>
      </c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</row>
    <row r="38" spans="1:156" x14ac:dyDescent="0.25">
      <c r="A38" s="20" t="s">
        <v>113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0">
        <v>24</v>
      </c>
      <c r="BC38" s="20">
        <v>51</v>
      </c>
      <c r="BD38" s="20">
        <v>68</v>
      </c>
      <c r="BE38" s="20">
        <v>77</v>
      </c>
      <c r="BF38" s="20">
        <v>104</v>
      </c>
      <c r="BG38" s="20">
        <v>128</v>
      </c>
      <c r="BH38" s="20">
        <v>133</v>
      </c>
      <c r="BI38" s="20">
        <v>199</v>
      </c>
      <c r="BJ38" s="20">
        <v>201</v>
      </c>
      <c r="BK38" s="20">
        <v>189</v>
      </c>
      <c r="BL38" s="20">
        <v>173</v>
      </c>
      <c r="BM38" s="20">
        <v>169</v>
      </c>
      <c r="BN38" s="20">
        <v>164</v>
      </c>
      <c r="BO38" s="20">
        <v>161</v>
      </c>
      <c r="BP38" s="20">
        <v>151</v>
      </c>
      <c r="BQ38" s="20">
        <v>133</v>
      </c>
      <c r="BR38" s="20">
        <v>128</v>
      </c>
      <c r="BS38" s="20">
        <v>127</v>
      </c>
      <c r="BT38" s="20">
        <v>120</v>
      </c>
      <c r="BU38" s="20">
        <v>117</v>
      </c>
      <c r="BV38" s="20">
        <v>117</v>
      </c>
      <c r="BW38" s="20">
        <v>117</v>
      </c>
      <c r="BX38" s="20">
        <v>117</v>
      </c>
      <c r="BY38" s="20">
        <v>117</v>
      </c>
      <c r="BZ38" s="20">
        <v>117</v>
      </c>
      <c r="CA38" s="20">
        <v>116</v>
      </c>
      <c r="CB38" s="20">
        <v>115</v>
      </c>
      <c r="CC38" s="20">
        <v>114</v>
      </c>
      <c r="CD38" s="20">
        <v>114</v>
      </c>
      <c r="CE38" s="20">
        <v>114</v>
      </c>
      <c r="CF38" s="20">
        <v>113</v>
      </c>
      <c r="CG38" s="20">
        <v>113</v>
      </c>
      <c r="CH38" s="20">
        <v>111</v>
      </c>
      <c r="CI38" s="20">
        <v>110</v>
      </c>
      <c r="CJ38" s="20">
        <v>110</v>
      </c>
      <c r="CK38" s="20">
        <v>110</v>
      </c>
      <c r="CL38" s="20">
        <v>108</v>
      </c>
      <c r="CM38" s="20">
        <v>108</v>
      </c>
      <c r="CN38" s="20">
        <v>107</v>
      </c>
      <c r="CO38" s="20">
        <v>107</v>
      </c>
      <c r="CP38" s="20">
        <v>106</v>
      </c>
      <c r="CQ38" s="20">
        <v>103</v>
      </c>
      <c r="CR38" s="20">
        <v>103</v>
      </c>
      <c r="CS38" s="20">
        <v>102</v>
      </c>
      <c r="CT38" s="20">
        <v>100</v>
      </c>
      <c r="CU38" s="20">
        <v>91</v>
      </c>
      <c r="CV38" s="20">
        <v>89</v>
      </c>
      <c r="CW38" s="20">
        <v>87</v>
      </c>
      <c r="CX38" s="20">
        <v>86</v>
      </c>
      <c r="CY38" s="20">
        <v>85</v>
      </c>
      <c r="CZ38" s="20">
        <v>83</v>
      </c>
      <c r="DA38" s="20">
        <v>83</v>
      </c>
      <c r="DB38" s="20">
        <v>81</v>
      </c>
      <c r="DC38" s="20">
        <v>81</v>
      </c>
      <c r="DD38" s="20">
        <v>80</v>
      </c>
      <c r="DE38" s="20">
        <v>78</v>
      </c>
      <c r="DF38" s="20">
        <v>76</v>
      </c>
      <c r="DG38" s="20">
        <v>74</v>
      </c>
      <c r="DH38" s="19">
        <v>73</v>
      </c>
      <c r="DI38" s="20">
        <v>69</v>
      </c>
      <c r="DJ38" s="19">
        <v>69</v>
      </c>
      <c r="DK38" s="19">
        <v>68</v>
      </c>
      <c r="DL38" s="19">
        <v>68</v>
      </c>
      <c r="DM38" s="19">
        <v>68</v>
      </c>
      <c r="DN38" s="19">
        <v>67</v>
      </c>
      <c r="DO38" s="19">
        <v>66</v>
      </c>
      <c r="DP38" s="19">
        <v>65</v>
      </c>
      <c r="DQ38" s="19">
        <v>64</v>
      </c>
      <c r="DR38" s="19">
        <v>64</v>
      </c>
      <c r="DS38" s="19">
        <v>63</v>
      </c>
      <c r="DT38" s="19">
        <v>63</v>
      </c>
      <c r="DU38" s="19">
        <v>63</v>
      </c>
      <c r="DV38" s="19">
        <v>63</v>
      </c>
      <c r="DW38" s="19">
        <v>61</v>
      </c>
      <c r="DX38" s="19">
        <v>60</v>
      </c>
      <c r="DY38" s="19">
        <v>60</v>
      </c>
      <c r="DZ38" s="19">
        <v>60</v>
      </c>
      <c r="EA38" s="19">
        <v>60</v>
      </c>
      <c r="EB38" s="20">
        <v>60</v>
      </c>
      <c r="EC38" s="20">
        <v>60</v>
      </c>
      <c r="ED38" s="20">
        <v>60</v>
      </c>
      <c r="EE38" s="20">
        <v>60</v>
      </c>
      <c r="EF38" s="20">
        <v>60</v>
      </c>
      <c r="EG38" s="20">
        <v>60</v>
      </c>
      <c r="EH38" s="20">
        <v>58</v>
      </c>
      <c r="EI38" s="20">
        <v>56</v>
      </c>
      <c r="EJ38" s="20">
        <v>55</v>
      </c>
      <c r="EK38" s="20">
        <v>54</v>
      </c>
      <c r="EL38" s="20">
        <v>54</v>
      </c>
      <c r="EM38" s="20">
        <v>53</v>
      </c>
      <c r="EN38" s="20">
        <v>53</v>
      </c>
      <c r="EO38" s="20">
        <v>50</v>
      </c>
      <c r="EP38" s="20">
        <v>49</v>
      </c>
      <c r="EQ38" s="20">
        <v>48</v>
      </c>
      <c r="ER38" s="20">
        <v>48</v>
      </c>
      <c r="ES38" s="20">
        <v>47</v>
      </c>
      <c r="ET38" s="20">
        <v>47</v>
      </c>
      <c r="EU38" s="20">
        <v>45</v>
      </c>
      <c r="EV38" s="20">
        <v>40</v>
      </c>
      <c r="EW38" s="20">
        <v>37</v>
      </c>
      <c r="EX38" s="20">
        <v>34</v>
      </c>
      <c r="EY38" s="20">
        <v>29</v>
      </c>
      <c r="EZ38" s="20">
        <v>29</v>
      </c>
    </row>
    <row r="39" spans="1:156" x14ac:dyDescent="0.25">
      <c r="A39" s="20" t="s">
        <v>114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0">
        <v>22</v>
      </c>
      <c r="BC39" s="24"/>
      <c r="BD39" s="24"/>
      <c r="BE39" s="24"/>
      <c r="BF39" s="24"/>
      <c r="BG39" s="24"/>
      <c r="BH39" s="24"/>
      <c r="BI39" s="19">
        <v>9</v>
      </c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</row>
    <row r="40" spans="1:156" x14ac:dyDescent="0.25">
      <c r="A40" s="20" t="s">
        <v>115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0">
        <v>60</v>
      </c>
      <c r="BD40" s="20">
        <v>76</v>
      </c>
      <c r="BE40" s="20">
        <v>76</v>
      </c>
      <c r="BF40" s="20">
        <v>77</v>
      </c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</row>
    <row r="41" spans="1:156" x14ac:dyDescent="0.25">
      <c r="A41" s="20" t="s">
        <v>116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0">
        <v>22</v>
      </c>
      <c r="BD41" s="19">
        <v>19</v>
      </c>
      <c r="BE41" s="20">
        <v>18</v>
      </c>
      <c r="BF41" s="20">
        <v>17</v>
      </c>
      <c r="BG41" s="20">
        <v>22</v>
      </c>
      <c r="BH41" s="20">
        <v>17</v>
      </c>
      <c r="BI41" s="20">
        <v>19</v>
      </c>
      <c r="BJ41" s="20">
        <v>18</v>
      </c>
      <c r="BK41" s="20">
        <v>18</v>
      </c>
      <c r="BL41" s="20">
        <v>15</v>
      </c>
      <c r="BM41" s="20">
        <v>15</v>
      </c>
      <c r="BN41" s="20">
        <v>15</v>
      </c>
      <c r="BO41" s="20">
        <v>14</v>
      </c>
      <c r="BP41" s="20">
        <v>13</v>
      </c>
      <c r="BQ41" s="20">
        <v>11</v>
      </c>
      <c r="BR41" s="20">
        <v>11</v>
      </c>
      <c r="BS41" s="20">
        <v>11</v>
      </c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</row>
    <row r="42" spans="1:156" x14ac:dyDescent="0.25">
      <c r="A42" s="20" t="s">
        <v>119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0">
        <v>53</v>
      </c>
      <c r="BE42" s="20">
        <v>59</v>
      </c>
      <c r="BF42" s="20">
        <v>77</v>
      </c>
      <c r="BG42" s="20">
        <v>89</v>
      </c>
      <c r="BH42" s="20">
        <v>100</v>
      </c>
      <c r="BI42" s="20">
        <v>137</v>
      </c>
      <c r="BJ42" s="20">
        <v>160</v>
      </c>
      <c r="BK42" s="20">
        <v>195</v>
      </c>
      <c r="BL42" s="20">
        <v>197</v>
      </c>
      <c r="BM42" s="20">
        <v>196</v>
      </c>
      <c r="BN42" s="20">
        <v>200</v>
      </c>
      <c r="BO42" s="20">
        <v>196</v>
      </c>
      <c r="BP42" s="20">
        <v>233</v>
      </c>
      <c r="BQ42" s="20">
        <v>264</v>
      </c>
      <c r="BR42" s="20">
        <v>267</v>
      </c>
      <c r="BS42" s="20">
        <v>265</v>
      </c>
      <c r="BT42" s="20">
        <v>272</v>
      </c>
      <c r="BU42" s="20">
        <v>265</v>
      </c>
      <c r="BV42" s="20">
        <v>261</v>
      </c>
      <c r="BW42" s="20">
        <v>260</v>
      </c>
      <c r="BX42" s="20">
        <v>262</v>
      </c>
      <c r="BY42" s="20">
        <v>260</v>
      </c>
      <c r="BZ42" s="20">
        <v>259</v>
      </c>
      <c r="CA42" s="20">
        <v>259</v>
      </c>
      <c r="CB42" s="20">
        <v>252</v>
      </c>
      <c r="CC42" s="20">
        <v>253</v>
      </c>
      <c r="CD42" s="20">
        <v>249</v>
      </c>
      <c r="CE42" s="20">
        <v>248</v>
      </c>
      <c r="CF42" s="20">
        <v>246</v>
      </c>
      <c r="CG42" s="20">
        <v>246</v>
      </c>
      <c r="CH42" s="20">
        <v>243</v>
      </c>
      <c r="CI42" s="20">
        <v>237</v>
      </c>
      <c r="CJ42" s="20">
        <v>232</v>
      </c>
      <c r="CK42" s="20">
        <v>233</v>
      </c>
      <c r="CL42" s="20">
        <v>232</v>
      </c>
      <c r="CM42" s="20">
        <v>231</v>
      </c>
      <c r="CN42" s="20">
        <v>228</v>
      </c>
      <c r="CO42" s="20">
        <v>226</v>
      </c>
      <c r="CP42" s="20">
        <v>230</v>
      </c>
      <c r="CQ42" s="20">
        <v>226</v>
      </c>
      <c r="CR42" s="20">
        <v>226</v>
      </c>
      <c r="CS42" s="20">
        <v>225</v>
      </c>
      <c r="CT42" s="20">
        <v>229</v>
      </c>
      <c r="CU42" s="20">
        <v>223</v>
      </c>
      <c r="CV42" s="20">
        <v>220</v>
      </c>
      <c r="CW42" s="20">
        <v>219</v>
      </c>
      <c r="CX42" s="20">
        <v>218</v>
      </c>
      <c r="CY42" s="20">
        <v>219</v>
      </c>
      <c r="CZ42" s="20">
        <v>217</v>
      </c>
      <c r="DA42" s="20">
        <v>214</v>
      </c>
      <c r="DB42" s="20">
        <v>216</v>
      </c>
      <c r="DC42" s="20">
        <v>216</v>
      </c>
      <c r="DD42" s="20">
        <v>216</v>
      </c>
      <c r="DE42" s="20">
        <v>214</v>
      </c>
      <c r="DF42" s="20">
        <v>213</v>
      </c>
      <c r="DG42" s="20">
        <v>213</v>
      </c>
      <c r="DH42" s="19">
        <v>210</v>
      </c>
      <c r="DI42" s="20">
        <v>213</v>
      </c>
      <c r="DJ42" s="19">
        <v>213</v>
      </c>
      <c r="DK42" s="19">
        <v>216</v>
      </c>
      <c r="DL42" s="19">
        <v>218</v>
      </c>
      <c r="DM42" s="19">
        <v>218</v>
      </c>
      <c r="DN42" s="19">
        <v>218</v>
      </c>
      <c r="DO42" s="19">
        <v>219</v>
      </c>
      <c r="DP42" s="19">
        <v>220</v>
      </c>
      <c r="DQ42" s="19">
        <v>222</v>
      </c>
      <c r="DR42" s="19">
        <v>214</v>
      </c>
      <c r="DS42" s="19">
        <v>214</v>
      </c>
      <c r="DT42" s="19">
        <v>213</v>
      </c>
      <c r="DU42" s="19">
        <v>204</v>
      </c>
      <c r="DV42" s="19">
        <v>196</v>
      </c>
      <c r="DW42" s="19">
        <v>193</v>
      </c>
      <c r="DX42" s="19">
        <v>181</v>
      </c>
      <c r="DY42" s="19">
        <v>170</v>
      </c>
      <c r="DZ42" s="19">
        <v>167</v>
      </c>
      <c r="EA42" s="19">
        <v>166</v>
      </c>
      <c r="EB42" s="20">
        <v>164</v>
      </c>
      <c r="EC42" s="20">
        <v>163</v>
      </c>
      <c r="ED42" s="20">
        <v>161</v>
      </c>
      <c r="EE42" s="20">
        <v>161</v>
      </c>
      <c r="EF42" s="20">
        <v>161</v>
      </c>
      <c r="EG42" s="20">
        <v>165</v>
      </c>
      <c r="EH42" s="20">
        <v>169</v>
      </c>
      <c r="EI42" s="20">
        <v>176</v>
      </c>
      <c r="EJ42" s="20">
        <v>178</v>
      </c>
      <c r="EK42" s="20">
        <v>179</v>
      </c>
      <c r="EL42" s="20">
        <v>184</v>
      </c>
      <c r="EM42" s="20">
        <v>184</v>
      </c>
      <c r="EN42" s="20">
        <v>185</v>
      </c>
      <c r="EO42" s="20">
        <v>182</v>
      </c>
      <c r="EP42" s="20">
        <v>181</v>
      </c>
      <c r="EQ42" s="20">
        <v>179</v>
      </c>
      <c r="ER42" s="20">
        <v>173</v>
      </c>
      <c r="ES42" s="20">
        <v>173</v>
      </c>
      <c r="ET42" s="20">
        <v>172</v>
      </c>
      <c r="EU42" s="20">
        <v>171</v>
      </c>
      <c r="EV42" s="20">
        <v>173</v>
      </c>
      <c r="EW42" s="20">
        <v>169</v>
      </c>
      <c r="EX42" s="20">
        <v>163</v>
      </c>
      <c r="EY42" s="20">
        <v>156</v>
      </c>
      <c r="EZ42" s="20">
        <v>150</v>
      </c>
    </row>
    <row r="43" spans="1:156" x14ac:dyDescent="0.25">
      <c r="A43" s="20" t="s">
        <v>128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0">
        <v>14</v>
      </c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</row>
    <row r="44" spans="1:156" x14ac:dyDescent="0.25">
      <c r="A44" s="20" t="s">
        <v>129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19"/>
      <c r="BF44" s="19"/>
      <c r="BG44" s="20">
        <v>13</v>
      </c>
      <c r="BH44" s="19">
        <v>14</v>
      </c>
      <c r="BI44" s="20">
        <v>14</v>
      </c>
      <c r="BJ44" s="20">
        <v>14</v>
      </c>
      <c r="BK44" s="19">
        <v>13</v>
      </c>
      <c r="BL44" s="20">
        <v>13</v>
      </c>
      <c r="BM44" s="20">
        <v>13</v>
      </c>
      <c r="BN44" s="20">
        <v>13</v>
      </c>
      <c r="BO44" s="20">
        <v>15</v>
      </c>
      <c r="BP44" s="20">
        <v>14</v>
      </c>
      <c r="BQ44" s="20">
        <v>14</v>
      </c>
      <c r="BR44" s="20">
        <v>14</v>
      </c>
      <c r="BS44" s="20">
        <v>14</v>
      </c>
      <c r="BT44" s="20">
        <v>14</v>
      </c>
      <c r="BU44" s="20">
        <v>12</v>
      </c>
      <c r="BV44" s="20">
        <v>12</v>
      </c>
      <c r="BW44" s="20">
        <v>12</v>
      </c>
      <c r="BX44" s="20">
        <v>12</v>
      </c>
      <c r="BY44" s="20">
        <v>11</v>
      </c>
      <c r="BZ44" s="20">
        <v>11</v>
      </c>
      <c r="CA44" s="20">
        <v>11</v>
      </c>
      <c r="CB44" s="20">
        <v>11</v>
      </c>
      <c r="CC44" s="20">
        <v>11</v>
      </c>
      <c r="CD44" s="20">
        <v>11</v>
      </c>
      <c r="CE44" s="20">
        <v>11</v>
      </c>
      <c r="CF44" s="20">
        <v>11</v>
      </c>
      <c r="CG44" s="20">
        <v>11</v>
      </c>
      <c r="CH44" s="20">
        <v>11</v>
      </c>
      <c r="CI44" s="20">
        <v>11</v>
      </c>
      <c r="CJ44" s="20">
        <v>11</v>
      </c>
      <c r="CK44" s="20">
        <v>11</v>
      </c>
      <c r="CL44" s="20">
        <v>11</v>
      </c>
      <c r="CM44" s="20">
        <v>11</v>
      </c>
      <c r="CN44" s="24"/>
      <c r="CO44" s="20">
        <v>12</v>
      </c>
      <c r="CP44" s="20">
        <v>12</v>
      </c>
      <c r="CQ44" s="20">
        <v>12</v>
      </c>
      <c r="CR44" s="20">
        <v>12</v>
      </c>
      <c r="CS44" s="20">
        <v>12</v>
      </c>
      <c r="CT44" s="20">
        <v>12</v>
      </c>
      <c r="CU44" s="20">
        <v>12</v>
      </c>
      <c r="CV44" s="20">
        <v>13</v>
      </c>
      <c r="CW44" s="20">
        <v>13</v>
      </c>
      <c r="CX44" s="20">
        <v>12</v>
      </c>
      <c r="CY44" s="20">
        <v>12</v>
      </c>
      <c r="CZ44" s="20">
        <v>12</v>
      </c>
      <c r="DA44" s="20">
        <v>13</v>
      </c>
      <c r="DB44" s="20">
        <v>13</v>
      </c>
      <c r="DC44" s="20">
        <v>13</v>
      </c>
      <c r="DD44" s="20">
        <v>13</v>
      </c>
      <c r="DE44" s="20">
        <v>13</v>
      </c>
      <c r="DF44" s="20">
        <v>14</v>
      </c>
      <c r="DG44" s="20">
        <v>16</v>
      </c>
      <c r="DH44" s="19">
        <v>16</v>
      </c>
      <c r="DI44" s="20">
        <v>16</v>
      </c>
      <c r="DJ44" s="19">
        <v>15</v>
      </c>
      <c r="DK44" s="19">
        <v>15</v>
      </c>
      <c r="DL44" s="19">
        <v>16</v>
      </c>
      <c r="DM44" s="19">
        <v>16</v>
      </c>
      <c r="DN44" s="19">
        <v>15</v>
      </c>
      <c r="DO44" s="19">
        <v>15</v>
      </c>
      <c r="DP44" s="19">
        <v>15</v>
      </c>
      <c r="DQ44" s="19">
        <v>15</v>
      </c>
      <c r="DR44" s="19">
        <v>17</v>
      </c>
      <c r="DS44" s="19">
        <v>18</v>
      </c>
      <c r="DT44" s="19">
        <v>17</v>
      </c>
      <c r="DU44" s="19">
        <v>17</v>
      </c>
      <c r="DV44" s="19">
        <v>17</v>
      </c>
      <c r="DW44" s="19">
        <v>17</v>
      </c>
      <c r="DX44" s="19">
        <v>17</v>
      </c>
      <c r="DY44" s="19">
        <v>17</v>
      </c>
      <c r="DZ44" s="19">
        <v>17</v>
      </c>
      <c r="EA44" s="19">
        <v>17</v>
      </c>
      <c r="EB44" s="20">
        <v>17</v>
      </c>
      <c r="EC44" s="20">
        <v>17</v>
      </c>
      <c r="ED44" s="20">
        <v>17</v>
      </c>
      <c r="EE44" s="20">
        <v>16</v>
      </c>
      <c r="EF44" s="20">
        <v>17</v>
      </c>
      <c r="EG44" s="20">
        <v>17</v>
      </c>
      <c r="EH44" s="20">
        <v>18</v>
      </c>
      <c r="EI44" s="20">
        <v>18</v>
      </c>
      <c r="EJ44" s="20">
        <v>18</v>
      </c>
      <c r="EK44" s="20">
        <v>19</v>
      </c>
      <c r="EL44" s="20">
        <v>19</v>
      </c>
      <c r="EM44" s="20">
        <v>19</v>
      </c>
      <c r="EN44" s="20">
        <v>19</v>
      </c>
      <c r="EO44" s="20">
        <v>19</v>
      </c>
      <c r="EP44" s="20">
        <v>20</v>
      </c>
      <c r="EQ44" s="20">
        <v>19</v>
      </c>
      <c r="ER44" s="20">
        <v>20</v>
      </c>
      <c r="ES44" s="20">
        <v>21</v>
      </c>
      <c r="ET44" s="20">
        <v>21</v>
      </c>
      <c r="EU44" s="20">
        <v>22</v>
      </c>
      <c r="EV44" s="20">
        <v>22</v>
      </c>
      <c r="EW44" s="20">
        <v>23</v>
      </c>
      <c r="EX44" s="20">
        <v>25</v>
      </c>
      <c r="EY44" s="20">
        <v>25</v>
      </c>
      <c r="EZ44" s="20">
        <v>31</v>
      </c>
    </row>
    <row r="45" spans="1:156" x14ac:dyDescent="0.25">
      <c r="A45" s="20" t="s">
        <v>130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0">
        <v>13</v>
      </c>
      <c r="BH45" s="24"/>
      <c r="BI45" s="20">
        <v>10</v>
      </c>
      <c r="BJ45" s="24"/>
      <c r="BK45" s="24"/>
      <c r="BL45" s="20">
        <v>11</v>
      </c>
      <c r="BM45" s="20">
        <v>11</v>
      </c>
      <c r="BN45" s="20">
        <v>11</v>
      </c>
      <c r="BO45" s="20">
        <v>11</v>
      </c>
      <c r="BP45" s="20">
        <v>8</v>
      </c>
      <c r="BQ45" s="20">
        <v>9</v>
      </c>
      <c r="BR45" s="20">
        <v>9</v>
      </c>
      <c r="BS45" s="20">
        <v>9</v>
      </c>
      <c r="BT45" s="20">
        <v>9</v>
      </c>
      <c r="BU45" s="20">
        <v>9</v>
      </c>
      <c r="BV45" s="20">
        <v>9</v>
      </c>
      <c r="BW45" s="24"/>
      <c r="BX45" s="19"/>
      <c r="BY45" s="19"/>
      <c r="BZ45" s="19">
        <v>8</v>
      </c>
      <c r="CA45" s="19">
        <v>8</v>
      </c>
      <c r="CB45" s="19">
        <v>8</v>
      </c>
      <c r="CC45" s="19">
        <v>8</v>
      </c>
      <c r="CD45" s="19">
        <v>8</v>
      </c>
      <c r="CE45" s="19"/>
      <c r="CF45" s="19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</row>
    <row r="46" spans="1:156" x14ac:dyDescent="0.25">
      <c r="A46" s="20" t="s">
        <v>134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19"/>
      <c r="BC46" s="19"/>
      <c r="BD46" s="19"/>
      <c r="BE46" s="19"/>
      <c r="BF46" s="19"/>
      <c r="BG46" s="19"/>
      <c r="BH46" s="19"/>
      <c r="BI46" s="19"/>
      <c r="BJ46" s="19">
        <v>41</v>
      </c>
      <c r="BK46" s="19">
        <v>39</v>
      </c>
      <c r="BL46" s="19">
        <v>87</v>
      </c>
      <c r="BM46" s="19">
        <v>93</v>
      </c>
      <c r="BN46" s="20">
        <v>95</v>
      </c>
      <c r="BO46" s="20">
        <v>91</v>
      </c>
      <c r="BP46" s="20">
        <v>77</v>
      </c>
      <c r="BQ46" s="20">
        <v>63</v>
      </c>
      <c r="BR46" s="20">
        <v>61</v>
      </c>
      <c r="BS46" s="20">
        <v>61</v>
      </c>
      <c r="BT46" s="19">
        <v>58</v>
      </c>
      <c r="BU46" s="19">
        <v>52</v>
      </c>
      <c r="BV46" s="19">
        <v>50</v>
      </c>
      <c r="BW46" s="20">
        <v>48</v>
      </c>
      <c r="BX46" s="20">
        <v>47</v>
      </c>
      <c r="BY46" s="20">
        <v>47</v>
      </c>
      <c r="BZ46" s="20">
        <v>47</v>
      </c>
      <c r="CA46" s="19">
        <v>47</v>
      </c>
      <c r="CB46" s="19">
        <v>45</v>
      </c>
      <c r="CC46" s="19">
        <v>48</v>
      </c>
      <c r="CD46" s="19">
        <v>49</v>
      </c>
      <c r="CE46" s="19">
        <v>49</v>
      </c>
      <c r="CF46" s="19">
        <v>49</v>
      </c>
      <c r="CG46" s="20">
        <v>49</v>
      </c>
      <c r="CH46" s="20">
        <v>49</v>
      </c>
      <c r="CI46" s="20">
        <v>49</v>
      </c>
      <c r="CJ46" s="20">
        <v>48</v>
      </c>
      <c r="CK46" s="20">
        <v>47</v>
      </c>
      <c r="CL46" s="20">
        <v>46</v>
      </c>
      <c r="CM46" s="20">
        <v>46</v>
      </c>
      <c r="CN46" s="20">
        <v>45</v>
      </c>
      <c r="CO46" s="20">
        <v>45</v>
      </c>
      <c r="CP46" s="20">
        <v>45</v>
      </c>
      <c r="CQ46" s="20">
        <v>42</v>
      </c>
      <c r="CR46" s="19">
        <v>42</v>
      </c>
      <c r="CS46" s="19">
        <v>42</v>
      </c>
      <c r="CT46" s="19">
        <v>40</v>
      </c>
      <c r="CU46" s="20">
        <v>35</v>
      </c>
      <c r="CV46" s="20">
        <v>35</v>
      </c>
      <c r="CW46" s="20">
        <v>34</v>
      </c>
      <c r="CX46" s="20">
        <v>33</v>
      </c>
      <c r="CY46" s="19">
        <v>30</v>
      </c>
      <c r="CZ46" s="19">
        <v>29</v>
      </c>
      <c r="DA46" s="19">
        <v>29</v>
      </c>
      <c r="DB46" s="19">
        <v>29</v>
      </c>
      <c r="DC46" s="19">
        <v>28</v>
      </c>
      <c r="DD46" s="20">
        <v>28</v>
      </c>
      <c r="DE46" s="20">
        <v>28</v>
      </c>
      <c r="DF46" s="20">
        <v>28</v>
      </c>
      <c r="DG46" s="20">
        <v>28</v>
      </c>
      <c r="DH46" s="19">
        <v>27</v>
      </c>
      <c r="DI46" s="20">
        <v>26</v>
      </c>
      <c r="DJ46" s="19">
        <v>26</v>
      </c>
      <c r="DK46" s="19">
        <v>24</v>
      </c>
      <c r="DL46" s="19">
        <v>24</v>
      </c>
      <c r="DM46" s="19">
        <v>24</v>
      </c>
      <c r="DN46" s="19">
        <v>23</v>
      </c>
      <c r="DO46" s="19">
        <v>22</v>
      </c>
      <c r="DP46" s="19">
        <v>21</v>
      </c>
      <c r="DQ46" s="19">
        <v>21</v>
      </c>
      <c r="DR46" s="19">
        <v>20</v>
      </c>
      <c r="DS46" s="19">
        <v>18</v>
      </c>
      <c r="DT46" s="19">
        <v>18</v>
      </c>
      <c r="DU46" s="19">
        <v>20</v>
      </c>
      <c r="DV46" s="19">
        <v>20</v>
      </c>
      <c r="DW46" s="19">
        <v>20</v>
      </c>
      <c r="DX46" s="19">
        <v>20</v>
      </c>
      <c r="DY46" s="19">
        <v>19</v>
      </c>
      <c r="DZ46" s="19">
        <v>18</v>
      </c>
      <c r="EA46" s="19">
        <v>18</v>
      </c>
      <c r="EB46" s="20">
        <v>18</v>
      </c>
      <c r="EC46" s="20">
        <v>18</v>
      </c>
      <c r="ED46" s="20">
        <v>18</v>
      </c>
      <c r="EE46" s="20">
        <v>18</v>
      </c>
      <c r="EF46" s="20">
        <v>18</v>
      </c>
      <c r="EG46" s="20">
        <v>18</v>
      </c>
      <c r="EH46" s="20">
        <v>18</v>
      </c>
      <c r="EI46" s="20">
        <v>17</v>
      </c>
      <c r="EJ46" s="20">
        <v>17</v>
      </c>
      <c r="EK46" s="20">
        <v>17</v>
      </c>
      <c r="EL46" s="20">
        <v>17</v>
      </c>
      <c r="EM46" s="20">
        <v>17</v>
      </c>
      <c r="EN46" s="20">
        <v>17</v>
      </c>
      <c r="EO46" s="20">
        <v>17</v>
      </c>
      <c r="EP46" s="20">
        <v>17</v>
      </c>
      <c r="EQ46" s="20">
        <v>17</v>
      </c>
      <c r="ER46" s="20">
        <v>15</v>
      </c>
      <c r="ES46" s="20">
        <v>15</v>
      </c>
      <c r="ET46" s="20">
        <v>15</v>
      </c>
      <c r="EU46" s="20">
        <v>13</v>
      </c>
      <c r="EV46" s="20">
        <v>13</v>
      </c>
      <c r="EW46" s="20">
        <v>11</v>
      </c>
      <c r="EX46" s="20">
        <v>9</v>
      </c>
    </row>
    <row r="47" spans="1:156" x14ac:dyDescent="0.25">
      <c r="A47" s="20" t="s">
        <v>135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19"/>
      <c r="BC47" s="19"/>
      <c r="BD47" s="19"/>
      <c r="BE47" s="19"/>
      <c r="BF47" s="19"/>
      <c r="BG47" s="19"/>
      <c r="BH47" s="19"/>
      <c r="BI47" s="19"/>
      <c r="BJ47" s="24"/>
      <c r="BK47" s="19">
        <v>8</v>
      </c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24"/>
      <c r="BX47" s="19"/>
      <c r="BY47" s="19"/>
      <c r="BZ47" s="19"/>
      <c r="CA47" s="19"/>
      <c r="CB47" s="19"/>
      <c r="CC47" s="19"/>
      <c r="CD47" s="19"/>
      <c r="CE47" s="19"/>
      <c r="CF47" s="19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</row>
    <row r="48" spans="1:156" x14ac:dyDescent="0.25">
      <c r="A48" s="20" t="s">
        <v>139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19"/>
      <c r="BC48" s="19"/>
      <c r="BD48" s="19"/>
      <c r="BE48" s="19"/>
      <c r="BF48" s="19"/>
      <c r="BG48" s="19"/>
      <c r="BH48" s="19"/>
      <c r="BI48" s="19"/>
      <c r="BJ48" s="24"/>
      <c r="BK48" s="19"/>
      <c r="BL48" s="19"/>
      <c r="BM48" s="19"/>
      <c r="BN48" s="19">
        <v>14</v>
      </c>
      <c r="BO48" s="19">
        <v>23</v>
      </c>
      <c r="BP48" s="19">
        <v>32</v>
      </c>
      <c r="BQ48" s="19">
        <v>38</v>
      </c>
      <c r="BR48" s="19">
        <v>39</v>
      </c>
      <c r="BS48" s="19">
        <v>39</v>
      </c>
      <c r="BT48" s="19">
        <v>36</v>
      </c>
      <c r="BU48" s="19">
        <v>33</v>
      </c>
      <c r="BV48" s="19">
        <v>33</v>
      </c>
      <c r="BW48" s="20">
        <v>33</v>
      </c>
      <c r="BX48" s="20">
        <v>33</v>
      </c>
      <c r="BY48" s="20">
        <v>33</v>
      </c>
      <c r="BZ48" s="20">
        <v>33</v>
      </c>
      <c r="CA48" s="20">
        <v>32</v>
      </c>
      <c r="CB48" s="20">
        <v>31</v>
      </c>
      <c r="CC48" s="20">
        <v>31</v>
      </c>
      <c r="CD48" s="20">
        <v>30</v>
      </c>
      <c r="CE48" s="20">
        <v>30</v>
      </c>
      <c r="CF48" s="20">
        <v>29</v>
      </c>
      <c r="CG48" s="20">
        <v>29</v>
      </c>
      <c r="CH48" s="20">
        <v>28</v>
      </c>
      <c r="CI48" s="20">
        <v>27</v>
      </c>
      <c r="CJ48" s="20">
        <v>26</v>
      </c>
      <c r="CK48" s="20">
        <v>24</v>
      </c>
      <c r="CL48" s="20">
        <v>20</v>
      </c>
      <c r="CM48" s="20">
        <v>20</v>
      </c>
      <c r="CN48" s="20">
        <v>20</v>
      </c>
      <c r="CO48" s="20">
        <v>20</v>
      </c>
      <c r="CP48" s="20">
        <v>19</v>
      </c>
      <c r="CQ48" s="20">
        <v>19</v>
      </c>
      <c r="CR48" s="20">
        <v>20</v>
      </c>
      <c r="CS48" s="20">
        <v>20</v>
      </c>
      <c r="CT48" s="20">
        <v>21</v>
      </c>
      <c r="CU48" s="20">
        <v>37</v>
      </c>
      <c r="CV48" s="20">
        <v>39</v>
      </c>
      <c r="CW48" s="20">
        <v>45</v>
      </c>
      <c r="CX48" s="20">
        <v>49</v>
      </c>
      <c r="CY48" s="20">
        <v>52</v>
      </c>
      <c r="CZ48" s="20">
        <v>56</v>
      </c>
      <c r="DA48" s="20">
        <v>60</v>
      </c>
      <c r="DB48" s="20">
        <v>63</v>
      </c>
      <c r="DC48" s="20">
        <v>63</v>
      </c>
      <c r="DD48" s="20">
        <v>64</v>
      </c>
      <c r="DE48" s="20">
        <v>68</v>
      </c>
      <c r="DF48" s="20">
        <v>75</v>
      </c>
      <c r="DG48" s="20">
        <v>77</v>
      </c>
      <c r="DH48" s="19">
        <v>78</v>
      </c>
      <c r="DI48" s="20">
        <v>82</v>
      </c>
      <c r="DJ48" s="19">
        <v>81</v>
      </c>
      <c r="DK48" s="19">
        <v>81</v>
      </c>
      <c r="DL48" s="19">
        <v>80</v>
      </c>
      <c r="DM48" s="19">
        <v>78</v>
      </c>
      <c r="DN48" s="19">
        <v>78</v>
      </c>
      <c r="DO48" s="19">
        <v>78</v>
      </c>
      <c r="DP48" s="19">
        <v>77</v>
      </c>
      <c r="DQ48" s="19">
        <v>77</v>
      </c>
      <c r="DR48" s="19">
        <v>77</v>
      </c>
      <c r="DS48" s="19">
        <v>76</v>
      </c>
      <c r="DT48" s="19">
        <v>76</v>
      </c>
      <c r="DU48" s="19">
        <v>76</v>
      </c>
      <c r="DV48" s="19">
        <v>73</v>
      </c>
      <c r="DW48" s="19">
        <v>73</v>
      </c>
      <c r="DX48" s="19">
        <v>73</v>
      </c>
      <c r="DY48" s="19">
        <v>73</v>
      </c>
      <c r="DZ48" s="19">
        <v>73</v>
      </c>
      <c r="EA48" s="19">
        <v>73</v>
      </c>
      <c r="EB48" s="20">
        <v>73</v>
      </c>
      <c r="EC48" s="20">
        <v>73</v>
      </c>
      <c r="ED48" s="20">
        <v>73</v>
      </c>
      <c r="EE48" s="20">
        <v>73</v>
      </c>
      <c r="EF48" s="20">
        <v>73</v>
      </c>
      <c r="EG48" s="20">
        <v>71</v>
      </c>
      <c r="EH48" s="20">
        <v>71</v>
      </c>
      <c r="EI48" s="20">
        <v>69</v>
      </c>
      <c r="EJ48" s="20">
        <v>69</v>
      </c>
      <c r="EK48" s="20">
        <v>69</v>
      </c>
      <c r="EL48" s="20">
        <v>68</v>
      </c>
      <c r="EM48" s="20">
        <v>68</v>
      </c>
      <c r="EN48" s="20">
        <v>67</v>
      </c>
      <c r="EO48" s="20">
        <v>67</v>
      </c>
      <c r="EP48" s="20">
        <v>67</v>
      </c>
      <c r="EQ48" s="20">
        <v>66</v>
      </c>
      <c r="ER48" s="20">
        <v>66</v>
      </c>
      <c r="ES48" s="20">
        <v>64</v>
      </c>
      <c r="ET48" s="20">
        <v>63</v>
      </c>
      <c r="EU48" s="20">
        <v>62</v>
      </c>
      <c r="EV48" s="20">
        <v>60</v>
      </c>
      <c r="EW48" s="20">
        <v>58</v>
      </c>
      <c r="EX48" s="20">
        <v>53</v>
      </c>
      <c r="EY48" s="20">
        <v>51</v>
      </c>
      <c r="EZ48" s="20">
        <v>44</v>
      </c>
    </row>
    <row r="49" spans="1:156" x14ac:dyDescent="0.25">
      <c r="A49" s="20" t="s">
        <v>148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19"/>
      <c r="BC49" s="19"/>
      <c r="BD49" s="19"/>
      <c r="BE49" s="19"/>
      <c r="BF49" s="19"/>
      <c r="BG49" s="19"/>
      <c r="BH49" s="19"/>
      <c r="BI49" s="19"/>
      <c r="BJ49" s="24"/>
      <c r="BK49" s="19"/>
      <c r="BL49" s="19"/>
      <c r="BM49" s="19"/>
      <c r="BN49" s="19"/>
      <c r="BO49" s="19"/>
      <c r="BP49" s="19"/>
      <c r="BQ49" s="19"/>
      <c r="BR49" s="19">
        <v>9</v>
      </c>
      <c r="BS49" s="19">
        <v>10</v>
      </c>
      <c r="BT49" s="19">
        <v>9</v>
      </c>
      <c r="BU49" s="19"/>
      <c r="BV49" s="19"/>
      <c r="BW49" s="24"/>
      <c r="BX49" s="24"/>
      <c r="BY49" s="24"/>
      <c r="BZ49" s="24"/>
      <c r="CA49" s="24"/>
      <c r="CB49" s="24"/>
      <c r="CC49" s="24"/>
      <c r="CD49" s="19"/>
      <c r="CE49" s="19"/>
      <c r="CF49" s="20">
        <v>9</v>
      </c>
      <c r="CG49" s="20">
        <v>10</v>
      </c>
      <c r="CH49" s="19">
        <v>12</v>
      </c>
      <c r="CI49" s="19">
        <v>12</v>
      </c>
      <c r="CJ49" s="19">
        <v>13</v>
      </c>
      <c r="CK49" s="19">
        <v>12</v>
      </c>
      <c r="CL49" s="19">
        <v>12</v>
      </c>
      <c r="CM49" s="19">
        <v>12</v>
      </c>
      <c r="CN49" s="20">
        <v>12</v>
      </c>
      <c r="CO49" s="20">
        <v>12</v>
      </c>
      <c r="CP49" s="20">
        <v>12</v>
      </c>
      <c r="CQ49" s="20">
        <v>12</v>
      </c>
      <c r="CR49" s="20">
        <v>12</v>
      </c>
      <c r="CS49" s="20">
        <v>12</v>
      </c>
      <c r="CT49" s="20">
        <v>12</v>
      </c>
      <c r="CU49" s="24"/>
      <c r="CV49" s="24"/>
      <c r="CW49" s="24"/>
      <c r="CX49" s="24"/>
      <c r="CY49" s="19"/>
      <c r="CZ49" s="19"/>
      <c r="DA49" s="19"/>
      <c r="DB49" s="20">
        <v>11</v>
      </c>
      <c r="DC49" s="20">
        <v>11</v>
      </c>
      <c r="DD49" s="20">
        <v>11</v>
      </c>
      <c r="DE49" s="20">
        <v>11</v>
      </c>
      <c r="DF49" s="20">
        <v>11</v>
      </c>
      <c r="DG49" s="20">
        <v>11</v>
      </c>
      <c r="DH49" s="19">
        <v>11</v>
      </c>
      <c r="DI49" s="19">
        <v>10</v>
      </c>
      <c r="DJ49" s="19">
        <v>10</v>
      </c>
      <c r="DK49" s="19">
        <v>10</v>
      </c>
      <c r="DL49" s="19">
        <v>10</v>
      </c>
      <c r="DM49" s="19">
        <v>10</v>
      </c>
      <c r="DN49" s="19">
        <v>10</v>
      </c>
      <c r="DO49" s="19">
        <v>10</v>
      </c>
      <c r="DP49" s="19">
        <v>10</v>
      </c>
      <c r="DQ49" s="19">
        <v>10</v>
      </c>
      <c r="DR49" s="19">
        <v>10</v>
      </c>
      <c r="DS49" s="19">
        <v>10</v>
      </c>
      <c r="DT49" s="19">
        <v>10</v>
      </c>
      <c r="DU49" s="19">
        <v>10</v>
      </c>
      <c r="DV49" s="19">
        <v>10</v>
      </c>
      <c r="DW49" s="19">
        <v>10</v>
      </c>
      <c r="DX49" s="19">
        <v>10</v>
      </c>
      <c r="DY49" s="19">
        <v>10</v>
      </c>
      <c r="DZ49" s="19">
        <v>10</v>
      </c>
      <c r="EA49" s="19">
        <v>10</v>
      </c>
      <c r="EB49" s="20">
        <v>10</v>
      </c>
      <c r="EC49" s="20">
        <v>10</v>
      </c>
      <c r="EX49" s="16">
        <v>9</v>
      </c>
    </row>
    <row r="50" spans="1:156" x14ac:dyDescent="0.25">
      <c r="A50" s="20" t="s">
        <v>149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19"/>
      <c r="BC50" s="19"/>
      <c r="BD50" s="19"/>
      <c r="BE50" s="19"/>
      <c r="BF50" s="19"/>
      <c r="BG50" s="19"/>
      <c r="BH50" s="19"/>
      <c r="BI50" s="19"/>
      <c r="BJ50" s="24"/>
      <c r="BK50" s="19"/>
      <c r="BL50" s="19"/>
      <c r="BM50" s="19"/>
      <c r="BN50" s="19"/>
      <c r="BO50" s="19"/>
      <c r="BP50" s="19"/>
      <c r="BQ50" s="19"/>
      <c r="BR50" s="19"/>
      <c r="BS50" s="19">
        <v>9</v>
      </c>
      <c r="BT50" s="19">
        <v>11</v>
      </c>
      <c r="BU50" s="19">
        <v>10</v>
      </c>
      <c r="BV50" s="19">
        <v>9</v>
      </c>
      <c r="BW50" s="20">
        <v>9</v>
      </c>
      <c r="BX50" s="20">
        <v>9</v>
      </c>
      <c r="BY50" s="20">
        <v>9</v>
      </c>
      <c r="BZ50" s="20">
        <v>8</v>
      </c>
      <c r="CA50" s="20">
        <v>8</v>
      </c>
      <c r="CB50" s="20">
        <v>8</v>
      </c>
      <c r="CC50" s="20">
        <v>8</v>
      </c>
      <c r="CD50" s="20">
        <v>8</v>
      </c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</row>
    <row r="51" spans="1:156" x14ac:dyDescent="0.25">
      <c r="A51" s="20" t="s">
        <v>163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19"/>
      <c r="BC51" s="19"/>
      <c r="BD51" s="19"/>
      <c r="BE51" s="19"/>
      <c r="BF51" s="19"/>
      <c r="BG51" s="19"/>
      <c r="BH51" s="19"/>
      <c r="BI51" s="19"/>
      <c r="BJ51" s="24"/>
      <c r="BK51" s="19"/>
      <c r="BL51" s="19"/>
      <c r="BM51" s="19"/>
      <c r="BN51" s="19"/>
      <c r="BO51" s="19"/>
      <c r="BP51" s="19"/>
      <c r="BQ51" s="19"/>
      <c r="BR51" s="19"/>
      <c r="BS51" s="19"/>
      <c r="BT51" s="19">
        <v>11</v>
      </c>
      <c r="BU51" s="19">
        <v>27</v>
      </c>
      <c r="BV51" s="19">
        <v>33</v>
      </c>
      <c r="BW51" s="20">
        <v>34</v>
      </c>
      <c r="BX51" s="20">
        <v>36</v>
      </c>
      <c r="BY51" s="20">
        <v>40</v>
      </c>
      <c r="BZ51" s="20">
        <v>41</v>
      </c>
      <c r="CA51" s="20">
        <v>43</v>
      </c>
      <c r="CB51" s="20">
        <v>49</v>
      </c>
      <c r="CC51" s="20">
        <v>51</v>
      </c>
      <c r="CD51" s="20">
        <v>51</v>
      </c>
      <c r="CE51" s="20">
        <v>51</v>
      </c>
      <c r="CF51" s="20">
        <v>49</v>
      </c>
      <c r="CG51" s="20">
        <v>48</v>
      </c>
      <c r="CH51" s="20">
        <v>52</v>
      </c>
      <c r="CI51" s="20">
        <v>59</v>
      </c>
      <c r="CJ51" s="20">
        <v>63</v>
      </c>
      <c r="CK51" s="20">
        <v>67</v>
      </c>
      <c r="CL51" s="20">
        <v>71</v>
      </c>
      <c r="CM51" s="20">
        <v>74</v>
      </c>
      <c r="CN51" s="20">
        <v>78</v>
      </c>
      <c r="CO51" s="20">
        <v>79</v>
      </c>
      <c r="CP51" s="20">
        <v>76</v>
      </c>
      <c r="CQ51" s="20">
        <v>84</v>
      </c>
      <c r="CR51" s="20">
        <v>85</v>
      </c>
      <c r="CS51" s="20">
        <v>90</v>
      </c>
      <c r="CT51" s="20">
        <v>89</v>
      </c>
      <c r="CU51" s="20">
        <v>95</v>
      </c>
      <c r="CV51" s="20">
        <v>97</v>
      </c>
      <c r="CW51" s="20">
        <v>97</v>
      </c>
      <c r="CX51" s="20">
        <v>100</v>
      </c>
      <c r="CY51" s="20">
        <v>99</v>
      </c>
      <c r="CZ51" s="20">
        <v>100</v>
      </c>
      <c r="DA51" s="20">
        <v>101</v>
      </c>
      <c r="DB51" s="20">
        <v>101</v>
      </c>
      <c r="DC51" s="20">
        <v>102</v>
      </c>
      <c r="DD51" s="20">
        <v>101</v>
      </c>
      <c r="DE51" s="20">
        <v>105</v>
      </c>
      <c r="DF51" s="20">
        <v>104</v>
      </c>
      <c r="DG51" s="20">
        <v>105</v>
      </c>
      <c r="DH51" s="19">
        <v>107</v>
      </c>
      <c r="DI51" s="20">
        <v>105</v>
      </c>
      <c r="DJ51" s="19">
        <v>108</v>
      </c>
      <c r="DK51" s="19">
        <v>107</v>
      </c>
      <c r="DL51" s="19">
        <v>107</v>
      </c>
      <c r="DM51" s="19">
        <v>107</v>
      </c>
      <c r="DN51" s="19">
        <v>110</v>
      </c>
      <c r="DO51" s="19">
        <v>109</v>
      </c>
      <c r="DP51" s="19">
        <v>109</v>
      </c>
      <c r="DQ51" s="19">
        <v>109</v>
      </c>
      <c r="DR51" s="19">
        <v>111</v>
      </c>
      <c r="DS51" s="19">
        <v>120</v>
      </c>
      <c r="DT51" s="19">
        <v>121</v>
      </c>
      <c r="DU51" s="19">
        <v>129</v>
      </c>
      <c r="DV51" s="19">
        <v>139</v>
      </c>
      <c r="DW51" s="19">
        <v>145</v>
      </c>
      <c r="DX51" s="19">
        <v>160</v>
      </c>
      <c r="DY51" s="19">
        <v>173</v>
      </c>
      <c r="DZ51" s="19">
        <v>174</v>
      </c>
      <c r="EA51" s="19">
        <v>173</v>
      </c>
      <c r="EB51" s="20">
        <v>174</v>
      </c>
      <c r="EC51" s="20">
        <v>174</v>
      </c>
      <c r="ED51" s="20">
        <v>174</v>
      </c>
      <c r="EE51" s="20">
        <v>174</v>
      </c>
      <c r="EF51" s="20">
        <v>172</v>
      </c>
      <c r="EG51" s="20">
        <v>171</v>
      </c>
      <c r="EH51" s="20">
        <v>168</v>
      </c>
      <c r="EI51" s="20">
        <v>168</v>
      </c>
      <c r="EJ51" s="20">
        <v>167</v>
      </c>
      <c r="EK51" s="20">
        <v>167</v>
      </c>
      <c r="EL51" s="20">
        <v>165</v>
      </c>
      <c r="EM51" s="20">
        <v>165</v>
      </c>
      <c r="EN51" s="20">
        <v>165</v>
      </c>
      <c r="EO51" s="20">
        <v>171</v>
      </c>
      <c r="EP51" s="20">
        <v>172</v>
      </c>
      <c r="EQ51" s="20">
        <v>177</v>
      </c>
      <c r="ER51" s="20">
        <v>184</v>
      </c>
      <c r="ES51" s="20">
        <v>180</v>
      </c>
      <c r="ET51" s="20">
        <v>182</v>
      </c>
      <c r="EU51" s="20">
        <v>178</v>
      </c>
      <c r="EV51" s="20">
        <v>174</v>
      </c>
      <c r="EW51" s="20">
        <v>174</v>
      </c>
      <c r="EX51" s="16">
        <v>172</v>
      </c>
      <c r="EY51" s="16">
        <v>173</v>
      </c>
      <c r="EZ51" s="16">
        <v>172</v>
      </c>
    </row>
    <row r="52" spans="1:156" x14ac:dyDescent="0.25">
      <c r="A52" s="20" t="s">
        <v>154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0">
        <v>11</v>
      </c>
      <c r="BV52" s="20">
        <v>12</v>
      </c>
      <c r="BW52" s="20">
        <v>13</v>
      </c>
      <c r="BX52" s="20">
        <v>13</v>
      </c>
      <c r="BY52" s="20">
        <v>13</v>
      </c>
      <c r="BZ52" s="20">
        <v>13</v>
      </c>
      <c r="CA52" s="20">
        <v>13</v>
      </c>
      <c r="CB52" s="20">
        <v>13</v>
      </c>
      <c r="CC52" s="20">
        <v>14</v>
      </c>
      <c r="CD52" s="20">
        <v>14</v>
      </c>
      <c r="CE52" s="20">
        <v>14</v>
      </c>
      <c r="CF52" s="20">
        <v>17</v>
      </c>
      <c r="CG52" s="20">
        <v>16</v>
      </c>
      <c r="CH52" s="20">
        <v>15</v>
      </c>
      <c r="CI52" s="20">
        <v>15</v>
      </c>
      <c r="CJ52" s="20">
        <v>15</v>
      </c>
      <c r="CK52" s="20">
        <v>16</v>
      </c>
      <c r="CL52" s="20">
        <v>16</v>
      </c>
      <c r="CM52" s="20">
        <v>16</v>
      </c>
      <c r="CN52" s="20">
        <v>16</v>
      </c>
      <c r="CO52" s="20">
        <v>16</v>
      </c>
      <c r="CP52" s="20">
        <v>15</v>
      </c>
      <c r="CQ52" s="20">
        <v>15</v>
      </c>
      <c r="CR52" s="20">
        <v>14</v>
      </c>
      <c r="CS52" s="20">
        <v>14</v>
      </c>
      <c r="CT52" s="20">
        <v>14</v>
      </c>
      <c r="CU52" s="20">
        <v>15</v>
      </c>
      <c r="CV52" s="20">
        <v>15</v>
      </c>
      <c r="CW52" s="20">
        <v>14</v>
      </c>
      <c r="CX52" s="20">
        <v>14</v>
      </c>
      <c r="CY52" s="20">
        <v>15</v>
      </c>
      <c r="CZ52" s="20">
        <v>15</v>
      </c>
      <c r="DA52" s="20">
        <v>15</v>
      </c>
      <c r="DB52" s="20">
        <v>14</v>
      </c>
      <c r="DC52" s="20">
        <v>14</v>
      </c>
      <c r="DD52" s="20">
        <v>16</v>
      </c>
      <c r="DE52" s="20">
        <v>16</v>
      </c>
      <c r="DF52" s="20">
        <v>13</v>
      </c>
      <c r="DG52" s="20">
        <v>15</v>
      </c>
      <c r="DH52" s="19">
        <v>15</v>
      </c>
      <c r="DI52" s="20">
        <v>15</v>
      </c>
      <c r="DJ52" s="19">
        <v>15</v>
      </c>
      <c r="DK52" s="19">
        <v>15</v>
      </c>
      <c r="DL52" s="19">
        <v>15</v>
      </c>
      <c r="DM52" s="19">
        <v>17</v>
      </c>
      <c r="DN52" s="19">
        <v>17</v>
      </c>
      <c r="DO52" s="19">
        <v>18</v>
      </c>
      <c r="DP52" s="19">
        <v>20</v>
      </c>
      <c r="DQ52" s="19">
        <v>20</v>
      </c>
      <c r="DR52" s="19">
        <v>20</v>
      </c>
      <c r="DS52" s="19">
        <v>20</v>
      </c>
      <c r="DT52" s="19">
        <v>20</v>
      </c>
      <c r="DU52" s="19">
        <v>20</v>
      </c>
      <c r="DV52" s="19">
        <v>19</v>
      </c>
      <c r="DW52" s="19">
        <v>19</v>
      </c>
      <c r="DX52" s="19">
        <v>19</v>
      </c>
      <c r="DY52" s="19">
        <v>19</v>
      </c>
      <c r="DZ52" s="19">
        <v>19</v>
      </c>
      <c r="EA52" s="19">
        <v>19</v>
      </c>
      <c r="EB52" s="20">
        <v>19</v>
      </c>
      <c r="EC52" s="20">
        <v>19</v>
      </c>
      <c r="ED52" s="20">
        <v>18</v>
      </c>
      <c r="EE52" s="20">
        <v>18</v>
      </c>
      <c r="EF52" s="20">
        <v>17</v>
      </c>
      <c r="EG52" s="20">
        <v>14</v>
      </c>
      <c r="EH52" s="20">
        <v>14</v>
      </c>
      <c r="EI52" s="20">
        <v>14</v>
      </c>
      <c r="EJ52" s="20">
        <v>14</v>
      </c>
      <c r="EK52" s="20">
        <v>14</v>
      </c>
      <c r="EL52" s="20">
        <v>14</v>
      </c>
      <c r="EM52" s="20">
        <v>14</v>
      </c>
      <c r="EN52" s="20">
        <v>14</v>
      </c>
      <c r="EO52" s="20">
        <v>14</v>
      </c>
      <c r="EP52" s="20">
        <v>14</v>
      </c>
      <c r="EQ52" s="20">
        <v>14</v>
      </c>
      <c r="ER52" s="20">
        <v>14</v>
      </c>
      <c r="ES52" s="20">
        <v>14</v>
      </c>
      <c r="ET52" s="20">
        <v>14</v>
      </c>
      <c r="EU52" s="20">
        <v>14</v>
      </c>
      <c r="EV52" s="20">
        <v>14</v>
      </c>
      <c r="EW52" s="20">
        <v>14</v>
      </c>
      <c r="EX52" s="16">
        <v>14</v>
      </c>
      <c r="EY52" s="16">
        <v>14</v>
      </c>
      <c r="EZ52" s="16">
        <v>14</v>
      </c>
    </row>
    <row r="53" spans="1:156" x14ac:dyDescent="0.25">
      <c r="A53" s="20" t="s">
        <v>155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0">
        <v>10</v>
      </c>
      <c r="BX53" s="20">
        <v>10</v>
      </c>
      <c r="BY53" s="20">
        <v>11</v>
      </c>
      <c r="BZ53" s="20">
        <v>11</v>
      </c>
      <c r="CA53" s="20">
        <v>11</v>
      </c>
      <c r="CB53" s="20">
        <v>12</v>
      </c>
      <c r="CC53" s="20">
        <v>12</v>
      </c>
      <c r="CD53" s="20">
        <v>12</v>
      </c>
      <c r="CE53" s="20">
        <v>13</v>
      </c>
      <c r="CF53" s="20">
        <v>14</v>
      </c>
      <c r="CG53" s="20">
        <v>14</v>
      </c>
      <c r="CH53" s="20">
        <v>14</v>
      </c>
      <c r="CI53" s="20">
        <v>14</v>
      </c>
      <c r="CJ53" s="20">
        <v>14</v>
      </c>
      <c r="CK53" s="20">
        <v>13</v>
      </c>
      <c r="CL53" s="20">
        <v>13</v>
      </c>
      <c r="CM53" s="20">
        <v>13</v>
      </c>
      <c r="CN53" s="20">
        <v>13</v>
      </c>
      <c r="CO53" s="20">
        <v>13</v>
      </c>
      <c r="CP53" s="20">
        <v>13</v>
      </c>
      <c r="CQ53" s="20">
        <v>13</v>
      </c>
      <c r="CR53" s="20">
        <v>13</v>
      </c>
      <c r="CS53" s="20">
        <v>13</v>
      </c>
      <c r="CT53" s="20">
        <v>13</v>
      </c>
      <c r="CU53" s="20">
        <v>15</v>
      </c>
      <c r="CV53" s="20">
        <v>15</v>
      </c>
      <c r="CW53" s="20">
        <v>15</v>
      </c>
      <c r="CX53" s="20">
        <v>15</v>
      </c>
      <c r="CY53" s="20">
        <v>15</v>
      </c>
      <c r="CZ53" s="20">
        <v>15</v>
      </c>
      <c r="DA53" s="20">
        <v>15</v>
      </c>
      <c r="DB53" s="20">
        <v>15</v>
      </c>
      <c r="DC53" s="20">
        <v>15</v>
      </c>
      <c r="DD53" s="20">
        <v>15</v>
      </c>
      <c r="DE53" s="20">
        <v>15</v>
      </c>
      <c r="DF53" s="20">
        <v>16</v>
      </c>
      <c r="DG53" s="20">
        <v>16</v>
      </c>
      <c r="DH53" s="19">
        <v>16</v>
      </c>
      <c r="DI53" s="20">
        <v>16</v>
      </c>
      <c r="DJ53" s="19">
        <v>16</v>
      </c>
      <c r="DK53" s="19">
        <v>16</v>
      </c>
      <c r="DL53" s="19">
        <v>15</v>
      </c>
      <c r="DM53" s="19">
        <v>16</v>
      </c>
      <c r="DN53" s="19">
        <v>16</v>
      </c>
      <c r="DO53" s="19">
        <v>16</v>
      </c>
      <c r="DP53" s="19">
        <v>17</v>
      </c>
      <c r="DQ53" s="19">
        <v>17</v>
      </c>
      <c r="DR53" s="19">
        <v>17</v>
      </c>
      <c r="DS53" s="19">
        <v>17</v>
      </c>
      <c r="DT53" s="19">
        <v>17</v>
      </c>
      <c r="DU53" s="19">
        <v>17</v>
      </c>
      <c r="DV53" s="19">
        <v>17</v>
      </c>
      <c r="DW53" s="19">
        <v>17</v>
      </c>
      <c r="DX53" s="19">
        <v>17</v>
      </c>
      <c r="DY53" s="19">
        <v>16</v>
      </c>
      <c r="DZ53" s="19">
        <v>16</v>
      </c>
      <c r="EA53" s="19">
        <v>16</v>
      </c>
      <c r="EB53" s="20">
        <v>15</v>
      </c>
      <c r="EC53" s="20">
        <v>15</v>
      </c>
      <c r="ED53" s="20">
        <v>15</v>
      </c>
      <c r="EE53" s="20">
        <v>15</v>
      </c>
      <c r="EF53" s="20">
        <v>15</v>
      </c>
      <c r="EG53" s="20">
        <v>15</v>
      </c>
      <c r="EH53" s="20">
        <v>14</v>
      </c>
      <c r="EI53" s="20">
        <v>13</v>
      </c>
      <c r="EJ53" s="20">
        <v>13</v>
      </c>
      <c r="EK53" s="20">
        <v>13</v>
      </c>
      <c r="EL53" s="20">
        <v>13</v>
      </c>
      <c r="EM53" s="20">
        <v>13</v>
      </c>
      <c r="EN53" s="20">
        <v>13</v>
      </c>
      <c r="EO53" s="20">
        <v>13</v>
      </c>
      <c r="EP53" s="20">
        <v>13</v>
      </c>
      <c r="EQ53" s="20">
        <v>13</v>
      </c>
      <c r="ER53" s="20">
        <v>12</v>
      </c>
      <c r="ES53" s="20">
        <v>12</v>
      </c>
      <c r="ET53" s="20">
        <v>12</v>
      </c>
      <c r="EU53" s="20">
        <v>10</v>
      </c>
      <c r="EV53" s="20">
        <v>10</v>
      </c>
      <c r="EW53" s="20">
        <v>10</v>
      </c>
      <c r="EX53" s="16">
        <v>10</v>
      </c>
      <c r="EY53" s="16">
        <v>10</v>
      </c>
    </row>
    <row r="54" spans="1:156" x14ac:dyDescent="0.25">
      <c r="A54" s="19" t="s">
        <v>160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0">
        <v>11</v>
      </c>
      <c r="CM54" s="20">
        <v>11</v>
      </c>
      <c r="CN54" s="20">
        <v>12</v>
      </c>
      <c r="CO54" s="20">
        <v>13</v>
      </c>
      <c r="CP54" s="20">
        <v>17</v>
      </c>
      <c r="CQ54" s="20">
        <v>18</v>
      </c>
      <c r="CR54" s="20">
        <v>18</v>
      </c>
      <c r="CS54" s="20">
        <v>17</v>
      </c>
      <c r="CT54" s="20">
        <v>17</v>
      </c>
      <c r="CU54" s="20">
        <v>14</v>
      </c>
      <c r="CV54" s="20">
        <v>14</v>
      </c>
      <c r="CW54" s="20">
        <v>14</v>
      </c>
      <c r="CX54" s="20">
        <v>13</v>
      </c>
      <c r="CY54" s="20">
        <v>13</v>
      </c>
      <c r="CZ54" s="20">
        <v>13</v>
      </c>
      <c r="DA54" s="20">
        <v>13</v>
      </c>
      <c r="DB54" s="20">
        <v>11</v>
      </c>
      <c r="DC54" s="20">
        <v>11</v>
      </c>
      <c r="DD54" s="20">
        <v>11</v>
      </c>
      <c r="DE54" s="24"/>
      <c r="DF54" s="24"/>
      <c r="DG54" s="24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</row>
    <row r="55" spans="1:156" x14ac:dyDescent="0.25">
      <c r="A55" s="20" t="s">
        <v>622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ED55" s="20">
        <v>11</v>
      </c>
      <c r="EE55" s="20">
        <v>12</v>
      </c>
      <c r="EF55" s="20">
        <v>12</v>
      </c>
      <c r="EG55" s="20">
        <v>12</v>
      </c>
      <c r="EH55" s="20">
        <v>12</v>
      </c>
      <c r="EI55" s="20">
        <v>12</v>
      </c>
      <c r="EJ55" s="20">
        <v>12</v>
      </c>
      <c r="EK55" s="20">
        <v>12</v>
      </c>
      <c r="EL55" s="20">
        <v>12</v>
      </c>
      <c r="EM55" s="20">
        <v>12</v>
      </c>
      <c r="EN55" s="20">
        <v>12</v>
      </c>
      <c r="EO55" s="20">
        <v>12</v>
      </c>
      <c r="EP55" s="20">
        <v>13</v>
      </c>
      <c r="EQ55" s="20">
        <v>13</v>
      </c>
      <c r="ER55" s="20">
        <v>16</v>
      </c>
      <c r="ES55" s="20">
        <v>22</v>
      </c>
      <c r="ET55" s="20">
        <v>23</v>
      </c>
      <c r="EU55" s="20">
        <v>35</v>
      </c>
      <c r="EV55" s="20">
        <v>43</v>
      </c>
      <c r="EW55" s="20">
        <v>52</v>
      </c>
      <c r="EX55" s="16">
        <v>70</v>
      </c>
      <c r="EY55" s="16">
        <v>78</v>
      </c>
      <c r="EZ55" s="16">
        <v>88</v>
      </c>
    </row>
    <row r="56" spans="1:156" x14ac:dyDescent="0.25">
      <c r="A56" s="20" t="s">
        <v>656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EY56" s="16">
        <v>11</v>
      </c>
      <c r="EZ56" s="16">
        <v>12</v>
      </c>
    </row>
    <row r="57" spans="1:156" x14ac:dyDescent="0.25">
      <c r="A57" s="20" t="s">
        <v>660</v>
      </c>
      <c r="EZ57" s="1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54</vt:i4>
      </vt:variant>
    </vt:vector>
  </HeadingPairs>
  <TitlesOfParts>
    <vt:vector size="60" baseType="lpstr">
      <vt:lpstr>Intro</vt:lpstr>
      <vt:lpstr>Graph</vt:lpstr>
      <vt:lpstr>Rankings</vt:lpstr>
      <vt:lpstr>Facts</vt:lpstr>
      <vt:lpstr>Data</vt:lpstr>
      <vt:lpstr>Data Transposed</vt:lpstr>
      <vt:lpstr>show__SA_k</vt:lpstr>
      <vt:lpstr>show_Afterthought</vt:lpstr>
      <vt:lpstr>show_al_an</vt:lpstr>
      <vt:lpstr>show_Analu</vt:lpstr>
      <vt:lpstr>show_Ben_Schultz_11</vt:lpstr>
      <vt:lpstr>show_blobglob</vt:lpstr>
      <vt:lpstr>show_Bonzai</vt:lpstr>
      <vt:lpstr>show_clux</vt:lpstr>
      <vt:lpstr>show_crappitrash</vt:lpstr>
      <vt:lpstr>show_cyberjuda</vt:lpstr>
      <vt:lpstr>show_Darkshadow1416</vt:lpstr>
      <vt:lpstr>show_EddyMataGallos</vt:lpstr>
      <vt:lpstr>show_eru_bahagon</vt:lpstr>
      <vt:lpstr>show_Flunky_Clause2</vt:lpstr>
      <vt:lpstr>show_glupi_zmaj</vt:lpstr>
      <vt:lpstr>show_golfkid</vt:lpstr>
      <vt:lpstr>show_Hendor</vt:lpstr>
      <vt:lpstr>show_imdb</vt:lpstr>
      <vt:lpstr>show_Izzy</vt:lpstr>
      <vt:lpstr>show_jg9000</vt:lpstr>
      <vt:lpstr>show_johnny_faneca</vt:lpstr>
      <vt:lpstr>show_Kaellstar</vt:lpstr>
      <vt:lpstr>show_Koolaid</vt:lpstr>
      <vt:lpstr>show_kryX_orange</vt:lpstr>
      <vt:lpstr>show_L3X</vt:lpstr>
      <vt:lpstr>show_lookatthis</vt:lpstr>
      <vt:lpstr>show_macrohenry</vt:lpstr>
      <vt:lpstr>show_Melchoir79</vt:lpstr>
      <vt:lpstr>show_mitch</vt:lpstr>
      <vt:lpstr>show_Mixipixistix</vt:lpstr>
      <vt:lpstr>show_Mr_Lim</vt:lpstr>
      <vt:lpstr>show_naem</vt:lpstr>
      <vt:lpstr>show_pokemaniac1342</vt:lpstr>
      <vt:lpstr>show_Sammage</vt:lpstr>
      <vt:lpstr>show_scorpio11883</vt:lpstr>
      <vt:lpstr>show_Seifer</vt:lpstr>
      <vt:lpstr>show_Shaigel</vt:lpstr>
      <vt:lpstr>show_Smart</vt:lpstr>
      <vt:lpstr>show_Sp33dY</vt:lpstr>
      <vt:lpstr>show_spect</vt:lpstr>
      <vt:lpstr>show_swipenet</vt:lpstr>
      <vt:lpstr>show_Thunder_Mute</vt:lpstr>
      <vt:lpstr>show_Tivo</vt:lpstr>
      <vt:lpstr>show_tktktk</vt:lpstr>
      <vt:lpstr>show_Toad</vt:lpstr>
      <vt:lpstr>show_trib4lmaniac</vt:lpstr>
      <vt:lpstr>show_turk</vt:lpstr>
      <vt:lpstr>show_Unsane</vt:lpstr>
      <vt:lpstr>show_vankuss</vt:lpstr>
      <vt:lpstr>show_Wedge</vt:lpstr>
      <vt:lpstr>show_Wedgie123</vt:lpstr>
      <vt:lpstr>show_Wolfos</vt:lpstr>
      <vt:lpstr>show_xaelar</vt:lpstr>
      <vt:lpstr>show_zapkt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Xenon</dc:creator>
  <cp:lastModifiedBy>Raif</cp:lastModifiedBy>
  <dcterms:created xsi:type="dcterms:W3CDTF">2010-09-07T06:35:58Z</dcterms:created>
  <dcterms:modified xsi:type="dcterms:W3CDTF">2012-02-05T21:05:00Z</dcterms:modified>
</cp:coreProperties>
</file>