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From Zero To Hero\Projeto\planilha\"/>
    </mc:Choice>
  </mc:AlternateContent>
  <xr:revisionPtr revIDLastSave="0" documentId="13_ncr:1_{42D6A470-ED12-45E2-A055-DB13330039AE}" xr6:coauthVersionLast="47" xr6:coauthVersionMax="47" xr10:uidLastSave="{00000000-0000-0000-0000-000000000000}"/>
  <bookViews>
    <workbookView xWindow="20370" yWindow="-120" windowWidth="21840" windowHeight="13740" xr2:uid="{00000000-000D-0000-FFFF-FFFF00000000}"/>
  </bookViews>
  <sheets>
    <sheet name="Alunos" sheetId="2" r:id="rId1"/>
    <sheet name="Procs" sheetId="6" r:id="rId2"/>
    <sheet name="Tabela Dinâmica" sheetId="5" r:id="rId3"/>
    <sheet name="Gráficos" sheetId="3" r:id="rId4"/>
    <sheet name="Extras" sheetId="4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J6" i="4"/>
  <c r="G7" i="4"/>
  <c r="C12" i="6"/>
  <c r="C10" i="6"/>
  <c r="C8" i="6"/>
  <c r="C6" i="6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5" i="4"/>
  <c r="J7" i="4" s="1"/>
  <c r="H14" i="6"/>
  <c r="H12" i="6"/>
  <c r="H10" i="6"/>
  <c r="H8" i="6"/>
  <c r="H6" i="6"/>
  <c r="M23" i="4" l="1"/>
  <c r="D5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C14" i="6" s="1"/>
  <c r="L21" i="2"/>
  <c r="L22" i="2"/>
  <c r="L23" i="2"/>
  <c r="L24" i="2"/>
  <c r="L25" i="2"/>
  <c r="L26" i="2"/>
  <c r="L27" i="2"/>
  <c r="L28" i="2"/>
  <c r="L29" i="2"/>
  <c r="L30" i="2"/>
  <c r="L31" i="2"/>
  <c r="L32" i="2"/>
  <c r="G17" i="4" l="1"/>
  <c r="G18" i="4"/>
  <c r="G12" i="4"/>
  <c r="G10" i="4"/>
  <c r="G9" i="4"/>
  <c r="G8" i="4"/>
  <c r="G11" i="4"/>
  <c r="G5" i="4"/>
  <c r="G19" i="4" l="1"/>
  <c r="G13" i="4"/>
</calcChain>
</file>

<file path=xl/sharedStrings.xml><?xml version="1.0" encoding="utf-8"?>
<sst xmlns="http://schemas.openxmlformats.org/spreadsheetml/2006/main" count="339" uniqueCount="238">
  <si>
    <t>SPACE CODE - ALUNOS</t>
  </si>
  <si>
    <t>Matrícula</t>
  </si>
  <si>
    <t>Nome</t>
  </si>
  <si>
    <t xml:space="preserve"> CPF</t>
  </si>
  <si>
    <t xml:space="preserve"> Dt. Nascimento</t>
  </si>
  <si>
    <t xml:space="preserve"> Email</t>
  </si>
  <si>
    <t xml:space="preserve"> Sexo</t>
  </si>
  <si>
    <t xml:space="preserve"> Cidade</t>
  </si>
  <si>
    <t>UF</t>
  </si>
  <si>
    <t xml:space="preserve"> Telefone</t>
  </si>
  <si>
    <t xml:space="preserve"> Celular</t>
  </si>
  <si>
    <t>Cód .Curso</t>
  </si>
  <si>
    <t>Curso</t>
  </si>
  <si>
    <t>Categoria</t>
  </si>
  <si>
    <t>Hugo André Calebe Peixoto</t>
  </si>
  <si>
    <t>074.207.090-50</t>
  </si>
  <si>
    <t>hugo_andre_peixoto@previeweventos.com.br</t>
  </si>
  <si>
    <t>Masculino</t>
  </si>
  <si>
    <t>Brasília</t>
  </si>
  <si>
    <t>DF</t>
  </si>
  <si>
    <t>(61) 2686-8848</t>
  </si>
  <si>
    <t>(61) 99712-5711</t>
  </si>
  <si>
    <t>Pedro Henrique Benício Leandro Souza</t>
  </si>
  <si>
    <t>037.748.624-86</t>
  </si>
  <si>
    <t>pedrohenriquesouza@bighost.com.br</t>
  </si>
  <si>
    <t>Rio das Ostras</t>
  </si>
  <si>
    <t>RJ</t>
  </si>
  <si>
    <t>(22) 2866-3326</t>
  </si>
  <si>
    <t>(22) 98473-3392</t>
  </si>
  <si>
    <t>Igor Ruan Murilo Araújo</t>
  </si>
  <si>
    <t>483.261.222-03</t>
  </si>
  <si>
    <t>igor_ruan_araujo@doublesp.com.br</t>
  </si>
  <si>
    <t>Camaragibe</t>
  </si>
  <si>
    <t>PE</t>
  </si>
  <si>
    <t>(81) 3530-7003</t>
  </si>
  <si>
    <t>(81) 99395-9279</t>
  </si>
  <si>
    <t>Manoel Severino Silveira</t>
  </si>
  <si>
    <t>178.407.597-34</t>
  </si>
  <si>
    <t>manoel.severino.silveira@compuativa.com.br</t>
  </si>
  <si>
    <t>Salvador</t>
  </si>
  <si>
    <t>BA</t>
  </si>
  <si>
    <t>(71) 2911-2845</t>
  </si>
  <si>
    <t>(71) 98615-6232</t>
  </si>
  <si>
    <t>Mário Gustavo Guilherme Cavalcanti</t>
  </si>
  <si>
    <t>141.473.184-10</t>
  </si>
  <si>
    <t>mario.gustavo.cavalcanti@uniara.com.br</t>
  </si>
  <si>
    <t>São Luís</t>
  </si>
  <si>
    <t>MA</t>
  </si>
  <si>
    <t>(98) 2967-1093</t>
  </si>
  <si>
    <t>(98) 98282-5833</t>
  </si>
  <si>
    <t>Sophia Mirella Lopes</t>
  </si>
  <si>
    <t>694.340.279-00</t>
  </si>
  <si>
    <t>sophia_lopes@acaocontabilsjc.com.br</t>
  </si>
  <si>
    <t>Feminino</t>
  </si>
  <si>
    <t>Biguaçu</t>
  </si>
  <si>
    <t>SC</t>
  </si>
  <si>
    <t>(48) 2669-5071</t>
  </si>
  <si>
    <t>(48) 98435-4496</t>
  </si>
  <si>
    <t>Jorge Pedro Cláudio Bernardes</t>
  </si>
  <si>
    <t>158.273.511-56</t>
  </si>
  <si>
    <t>jorge_pedro_bernardes@goldfinger.com.br</t>
  </si>
  <si>
    <t>Joinville</t>
  </si>
  <si>
    <t>(47) 2512-7748</t>
  </si>
  <si>
    <t>(47) 98984-1796</t>
  </si>
  <si>
    <t>Felipe César Ramos</t>
  </si>
  <si>
    <t>405.598.909-15</t>
  </si>
  <si>
    <t>felipe.cesar.ramos@veloxmail.com.br</t>
  </si>
  <si>
    <t>Campo Largo</t>
  </si>
  <si>
    <t>PR</t>
  </si>
  <si>
    <t>(41) 3726-5074</t>
  </si>
  <si>
    <t>(41) 98202-7588</t>
  </si>
  <si>
    <t>Sérgio Otávio Melo</t>
  </si>
  <si>
    <t>411.178.588-39</t>
  </si>
  <si>
    <t>sergio-melo95@nhrtaxiaereo.com</t>
  </si>
  <si>
    <t>São Paulo</t>
  </si>
  <si>
    <t>SP</t>
  </si>
  <si>
    <t>(11) 2813-8758</t>
  </si>
  <si>
    <t>(11) 98882-9487</t>
  </si>
  <si>
    <t>Enzo Luís Osvaldo Fernandes</t>
  </si>
  <si>
    <t>662.754.503-98</t>
  </si>
  <si>
    <t>enzo_fernandes@xerocopiadora.com.br</t>
  </si>
  <si>
    <t>Campo Grande</t>
  </si>
  <si>
    <t>MS</t>
  </si>
  <si>
    <t>(67) 3923-5448</t>
  </si>
  <si>
    <t>(67) 98239-5217</t>
  </si>
  <si>
    <t>Sebastiana Alana Nicole Freitas</t>
  </si>
  <si>
    <t>013.241.708-16</t>
  </si>
  <si>
    <t>sebastiana_freitas@akto.com.br</t>
  </si>
  <si>
    <t>Boa Vista</t>
  </si>
  <si>
    <t>RR</t>
  </si>
  <si>
    <t>(95) 2792-3677</t>
  </si>
  <si>
    <t>(95) 99339-9553</t>
  </si>
  <si>
    <t>Anthony Guilherme Moura</t>
  </si>
  <si>
    <t>527.819.374-36</t>
  </si>
  <si>
    <t>anthony_guilherme_moura@habby-appe.com.br</t>
  </si>
  <si>
    <t>Águas Lindas de Goiás</t>
  </si>
  <si>
    <t>GO</t>
  </si>
  <si>
    <t>(61) 3786-2231</t>
  </si>
  <si>
    <t>(61) 98434-4267</t>
  </si>
  <si>
    <t>Eloá Sônia Fernanda da Silva</t>
  </si>
  <si>
    <t>742.299.613-75</t>
  </si>
  <si>
    <t>eloasoniadasilva@andrade.com</t>
  </si>
  <si>
    <t>(95) 3764-4141</t>
  </si>
  <si>
    <t>(95) 99274-2483</t>
  </si>
  <si>
    <t>Diogo Manuel Santos</t>
  </si>
  <si>
    <t>387.202.866-94</t>
  </si>
  <si>
    <t>diogo.manuel.santos@premierpet.com.br</t>
  </si>
  <si>
    <t>Iguatu</t>
  </si>
  <si>
    <t>CE</t>
  </si>
  <si>
    <t>(88) 2967-4417</t>
  </si>
  <si>
    <t>(88) 99540-1140</t>
  </si>
  <si>
    <t>Thomas Gabriel Aparício</t>
  </si>
  <si>
    <t>999.138.939-33</t>
  </si>
  <si>
    <t>thomas.gabriel.aparicio@aiesec.net</t>
  </si>
  <si>
    <t>Imperatriz</t>
  </si>
  <si>
    <t>(98) 2892-0580</t>
  </si>
  <si>
    <t>(98) 98558-9541</t>
  </si>
  <si>
    <t>Cecília Lara da Costa</t>
  </si>
  <si>
    <t>372.415.981-13</t>
  </si>
  <si>
    <t>cecilia_lara_dacosta@sp.senac.com.br</t>
  </si>
  <si>
    <t>(11) 2950-9516</t>
  </si>
  <si>
    <t>(11) 99814-6441</t>
  </si>
  <si>
    <t>Augusto Caio Barbosa</t>
  </si>
  <si>
    <t>322.986.032-27</t>
  </si>
  <si>
    <t>augusto-barbosa90@foz.com.br</t>
  </si>
  <si>
    <t>(95) 3944-7989</t>
  </si>
  <si>
    <t>(95) 99982-3812</t>
  </si>
  <si>
    <t>Maitê Allana Castro</t>
  </si>
  <si>
    <t>865.734.156-55</t>
  </si>
  <si>
    <t>maite-castro75@valparaibaimoveis.com.br</t>
  </si>
  <si>
    <t>João Pessoa</t>
  </si>
  <si>
    <t>PB</t>
  </si>
  <si>
    <t>(83) 2589-6434</t>
  </si>
  <si>
    <t>(83) 98303-4602</t>
  </si>
  <si>
    <t>Laís Débora Camila Gomes</t>
  </si>
  <si>
    <t>027.103.100-07</t>
  </si>
  <si>
    <t>lais-gomes70@costaporto.com.br</t>
  </si>
  <si>
    <t>Santarém</t>
  </si>
  <si>
    <t>PA</t>
  </si>
  <si>
    <t>(93) 2762-1469</t>
  </si>
  <si>
    <t>(93) 99764-5076</t>
  </si>
  <si>
    <t>Erick Renato Vinicius Nascimento</t>
  </si>
  <si>
    <t>890.213.506-37</t>
  </si>
  <si>
    <t>erick_nascimento@ipmmi.org.br</t>
  </si>
  <si>
    <t>Feira de Santana</t>
  </si>
  <si>
    <t>(75) 3612-1083</t>
  </si>
  <si>
    <t>(75) 99840-7859</t>
  </si>
  <si>
    <t>Clarice Bárbara Esther Pereira</t>
  </si>
  <si>
    <t>695.596.757-61</t>
  </si>
  <si>
    <t>clarice_pereira@cantinadafazenda.com.br</t>
  </si>
  <si>
    <t>Fortaleza</t>
  </si>
  <si>
    <t>(85) 3846-5782</t>
  </si>
  <si>
    <t>(85) 99525-1920</t>
  </si>
  <si>
    <t>Vitória Nina Aurora Oliveira</t>
  </si>
  <si>
    <t>754.523.991-19</t>
  </si>
  <si>
    <t>vitoria_oliveira@nacirembalagens.com.br</t>
  </si>
  <si>
    <t>Porto Alegre</t>
  </si>
  <si>
    <t>RS</t>
  </si>
  <si>
    <t>(51) 3891-3254</t>
  </si>
  <si>
    <t>(51) 99445-7437</t>
  </si>
  <si>
    <t>Henrique Caio Almeida</t>
  </si>
  <si>
    <t>287.098.775-76</t>
  </si>
  <si>
    <t>henrique-almeida74@lubeka.com.br</t>
  </si>
  <si>
    <t>Arraias</t>
  </si>
  <si>
    <t>TO</t>
  </si>
  <si>
    <t>(63) 2923-0486</t>
  </si>
  <si>
    <t>(63) 98757-7483</t>
  </si>
  <si>
    <t>Paulo Kevin Iago Figueiredo</t>
  </si>
  <si>
    <t>615.501.122-28</t>
  </si>
  <si>
    <t>paulo.kevin.figueiredo@leiloesjudiciais.com.br</t>
  </si>
  <si>
    <t>Cuiabá</t>
  </si>
  <si>
    <t>MT</t>
  </si>
  <si>
    <t>(65) 3997-5828</t>
  </si>
  <si>
    <t>(65) 99186-9099</t>
  </si>
  <si>
    <t>Mateus Gabriel Jesus</t>
  </si>
  <si>
    <t>146.874.285-09</t>
  </si>
  <si>
    <t>mateus-jesus99@dpf.gov.br</t>
  </si>
  <si>
    <t>(95) 3997-6657</t>
  </si>
  <si>
    <t>(95) 99457-0790</t>
  </si>
  <si>
    <t>Leonardo Murilo Lima</t>
  </si>
  <si>
    <t>782.825.604-30</t>
  </si>
  <si>
    <t>leonardo.murilo.lima@prestec.com.br</t>
  </si>
  <si>
    <t>Crato</t>
  </si>
  <si>
    <t>(88) 3781-9473</t>
  </si>
  <si>
    <t>(88) 99774-6261</t>
  </si>
  <si>
    <t>Julio André Aragão</t>
  </si>
  <si>
    <t>105.008.692-94</t>
  </si>
  <si>
    <t>julio.andre.aragao@band.com</t>
  </si>
  <si>
    <t>Sete Lagoas</t>
  </si>
  <si>
    <t>MG</t>
  </si>
  <si>
    <t>(31) 2615-5792</t>
  </si>
  <si>
    <t>(31) 98317-3049</t>
  </si>
  <si>
    <t>Ruan Enzo Rodrigues</t>
  </si>
  <si>
    <t>612.353.791-16</t>
  </si>
  <si>
    <t>ruan-rodrigues93@deze7.com.br</t>
  </si>
  <si>
    <t>Ituiutaba</t>
  </si>
  <si>
    <t>(34) 3827-6740</t>
  </si>
  <si>
    <t>(34) 98193-8582</t>
  </si>
  <si>
    <t>Benício Elias Carlos Eduardo Campos</t>
  </si>
  <si>
    <t>350.588.085-01</t>
  </si>
  <si>
    <t>benicioeliascampos@supercleanlav.com.br</t>
  </si>
  <si>
    <t>(98) 3817-7292</t>
  </si>
  <si>
    <t>(98) 99618-6013</t>
  </si>
  <si>
    <t>Laura Stefany Assis</t>
  </si>
  <si>
    <t>701.414.601-72</t>
  </si>
  <si>
    <t>laurastefanyassis@grupoitamaraty.com.br</t>
  </si>
  <si>
    <t>(98) 2818-6813</t>
  </si>
  <si>
    <t>(98) 99252-9989</t>
  </si>
  <si>
    <t>PROC V</t>
  </si>
  <si>
    <t>PROC X</t>
  </si>
  <si>
    <t>CPF</t>
  </si>
  <si>
    <t>E-mail</t>
  </si>
  <si>
    <t>Data Nascimento</t>
  </si>
  <si>
    <t>Telefone</t>
  </si>
  <si>
    <t>Celular</t>
  </si>
  <si>
    <t>Cidade</t>
  </si>
  <si>
    <t>(Tudo)</t>
  </si>
  <si>
    <t>Contagem de Matrícula</t>
  </si>
  <si>
    <t>Rótulos de Coluna</t>
  </si>
  <si>
    <t>Rótulos de Linha</t>
  </si>
  <si>
    <t>Total Geral</t>
  </si>
  <si>
    <t>Back-end</t>
  </si>
  <si>
    <t>Java</t>
  </si>
  <si>
    <t>Node.JS</t>
  </si>
  <si>
    <t>PHP</t>
  </si>
  <si>
    <t>Python</t>
  </si>
  <si>
    <t>Front-end</t>
  </si>
  <si>
    <t/>
  </si>
  <si>
    <t>Código</t>
  </si>
  <si>
    <t>Sorteio do curso</t>
  </si>
  <si>
    <t>Total</t>
  </si>
  <si>
    <t>Sexo</t>
  </si>
  <si>
    <t>HTML e CSS</t>
  </si>
  <si>
    <t>JavaScript</t>
  </si>
  <si>
    <t>React</t>
  </si>
  <si>
    <t>Angular</t>
  </si>
  <si>
    <t>Fórmulas aplicadas: CONT.SE, SOMA</t>
  </si>
  <si>
    <t>Fórmula aplicada: ALEATÓRIOENTRE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</si>
</sst>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0"/>
      <name val="Arial Black"/>
      <family val="2"/>
    </font>
    <font>
      <b/>
      <sz val="14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pivotButton="1"/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1" fontId="0" fillId="4" borderId="0" xfId="0" applyNumberFormat="1" applyFill="1" applyAlignment="1">
      <alignment horizontal="center" vertical="center"/>
    </xf>
    <xf numFmtId="0" fontId="2" fillId="5" borderId="0" xfId="0" applyFont="1" applyFill="1" applyAlignment="1">
      <alignment horizontal="left" vertical="center" indent="2"/>
    </xf>
    <xf numFmtId="0" fontId="0" fillId="6" borderId="0" xfId="0" applyFill="1" applyAlignment="1">
      <alignment horizontal="left" vertical="center" indent="1"/>
    </xf>
    <xf numFmtId="14" fontId="0" fillId="6" borderId="0" xfId="0" applyNumberFormat="1" applyFill="1" applyAlignment="1">
      <alignment horizontal="left" vertical="center" indent="1"/>
    </xf>
    <xf numFmtId="0" fontId="0" fillId="7" borderId="0" xfId="0" applyFill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2" fillId="8" borderId="1" xfId="0" applyFont="1" applyFill="1" applyBorder="1"/>
    <xf numFmtId="0" fontId="2" fillId="8" borderId="2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0" fillId="0" borderId="1" xfId="0" applyBorder="1"/>
    <xf numFmtId="0" fontId="0" fillId="0" borderId="2" xfId="0" applyBorder="1"/>
    <xf numFmtId="0" fontId="2" fillId="8" borderId="1" xfId="0" applyFont="1" applyFill="1" applyBorder="1" applyAlignment="1">
      <alignment horizontal="right"/>
    </xf>
    <xf numFmtId="0" fontId="0" fillId="12" borderId="0" xfId="0" applyFill="1"/>
    <xf numFmtId="1" fontId="4" fillId="1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30" formatCode="@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fill>
        <patternFill>
          <fgColor rgb="FF99FF66"/>
          <bgColor rgb="FFCC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CCFF99"/>
      <color rgb="FFFF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Alunos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Extras!$M$4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Extras!$L$5:$L$23</c:f>
              <c:strCache>
                <c:ptCount val="19"/>
                <c:pt idx="0">
                  <c:v>BA</c:v>
                </c:pt>
                <c:pt idx="1">
                  <c:v>CE</c:v>
                </c:pt>
                <c:pt idx="2">
                  <c:v>DF</c:v>
                </c:pt>
                <c:pt idx="3">
                  <c:v>GO</c:v>
                </c:pt>
                <c:pt idx="4">
                  <c:v>MA</c:v>
                </c:pt>
                <c:pt idx="5">
                  <c:v>MG</c:v>
                </c:pt>
                <c:pt idx="6">
                  <c:v>MS</c:v>
                </c:pt>
                <c:pt idx="7">
                  <c:v>MT</c:v>
                </c:pt>
                <c:pt idx="8">
                  <c:v>PA</c:v>
                </c:pt>
                <c:pt idx="9">
                  <c:v>PB</c:v>
                </c:pt>
                <c:pt idx="10">
                  <c:v>PE</c:v>
                </c:pt>
                <c:pt idx="11">
                  <c:v>PR</c:v>
                </c:pt>
                <c:pt idx="12">
                  <c:v>RJ</c:v>
                </c:pt>
                <c:pt idx="13">
                  <c:v>RR</c:v>
                </c:pt>
                <c:pt idx="14">
                  <c:v>RS</c:v>
                </c:pt>
                <c:pt idx="15">
                  <c:v>SC</c:v>
                </c:pt>
                <c:pt idx="16">
                  <c:v>SP</c:v>
                </c:pt>
                <c:pt idx="17">
                  <c:v>TO</c:v>
                </c:pt>
                <c:pt idx="18">
                  <c:v>Total Geral</c:v>
                </c:pt>
              </c:strCache>
            </c:strRef>
          </c:cat>
          <c:val>
            <c:numRef>
              <c:f>Extras!$M$5:$M$23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A-4C47-A61C-B92DCEB0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3697103"/>
        <c:axId val="1733697519"/>
      </c:barChart>
      <c:catAx>
        <c:axId val="173369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697519"/>
        <c:crosses val="autoZero"/>
        <c:auto val="1"/>
        <c:lblAlgn val="ctr"/>
        <c:lblOffset val="100"/>
        <c:noMultiLvlLbl val="0"/>
      </c:catAx>
      <c:valAx>
        <c:axId val="173369751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Alunos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6971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Distribuiçao por 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Extras!$G$4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13-4E33-A003-723DFED4DB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13-4E33-A003-723DFED4DB44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13-4E33-A003-723DFED4DB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13-4E33-A003-723DFED4DB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13-4E33-A003-723DFED4DB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713-4E33-A003-723DFED4DB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713-4E33-A003-723DFED4DB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713-4E33-A003-723DFED4DB4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713-4E33-A003-723DFED4DB4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713-4E33-A003-723DFED4DB4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713-4E33-A003-723DFED4DB4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713-4E33-A003-723DFED4DB4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713-4E33-A003-723DFED4DB4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713-4E33-A003-723DFED4DB4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713-4E33-A003-723DFED4DB4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7713-4E33-A003-723DFED4DB4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Extras!$F$5:$F$12</c:f>
              <c:strCache>
                <c:ptCount val="8"/>
                <c:pt idx="0">
                  <c:v>HTML e CSS</c:v>
                </c:pt>
                <c:pt idx="1">
                  <c:v>JavaScript</c:v>
                </c:pt>
                <c:pt idx="2">
                  <c:v>Node.JS</c:v>
                </c:pt>
                <c:pt idx="3">
                  <c:v>PHP</c:v>
                </c:pt>
                <c:pt idx="4">
                  <c:v>Java</c:v>
                </c:pt>
                <c:pt idx="5">
                  <c:v>React</c:v>
                </c:pt>
                <c:pt idx="6">
                  <c:v>Angular</c:v>
                </c:pt>
                <c:pt idx="7">
                  <c:v>Python</c:v>
                </c:pt>
              </c:strCache>
            </c:strRef>
          </c:cat>
          <c:val>
            <c:numRef>
              <c:f>Extras!$G$5:$G$12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13-4E33-A003-723DFED4DB4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Porcentagem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52-4EAE-966D-69A055C07AE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52-4EAE-966D-69A055C07A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Extras!$I$5:$I$6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Extras!$J$5:$J$6</c:f>
              <c:numCache>
                <c:formatCode>General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52-4EAE-966D-69A055C07A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Back-end vs Front-end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Extras!$G$16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6B-473B-B281-C3B3585E61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6B-473B-B281-C3B3585E61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Extras!$F$17:$F$18</c:f>
              <c:strCache>
                <c:ptCount val="2"/>
                <c:pt idx="0">
                  <c:v>Back-end</c:v>
                </c:pt>
                <c:pt idx="1">
                  <c:v>Front-end</c:v>
                </c:pt>
              </c:strCache>
            </c:strRef>
          </c:cat>
          <c:val>
            <c:numRef>
              <c:f>Extras!$G$17:$G$18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B-473B-B281-C3B3585E611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19</xdr:row>
      <xdr:rowOff>123825</xdr:rowOff>
    </xdr:from>
    <xdr:to>
      <xdr:col>12</xdr:col>
      <xdr:colOff>352425</xdr:colOff>
      <xdr:row>32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0</xdr:row>
      <xdr:rowOff>161925</xdr:rowOff>
    </xdr:from>
    <xdr:to>
      <xdr:col>7</xdr:col>
      <xdr:colOff>419099</xdr:colOff>
      <xdr:row>18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9</xdr:row>
      <xdr:rowOff>142874</xdr:rowOff>
    </xdr:from>
    <xdr:to>
      <xdr:col>12</xdr:col>
      <xdr:colOff>342900</xdr:colOff>
      <xdr:row>18</xdr:row>
      <xdr:rowOff>76199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0</xdr:row>
      <xdr:rowOff>161925</xdr:rowOff>
    </xdr:from>
    <xdr:to>
      <xdr:col>12</xdr:col>
      <xdr:colOff>352425</xdr:colOff>
      <xdr:row>8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elson Barboza" refreshedDate="44895.67195300926" createdVersion="8" refreshedVersion="8" minRefreshableVersion="3" recordCount="30" xr:uid="{00000000-000A-0000-FFFF-FFFF00000000}">
  <cacheSource type="worksheet">
    <worksheetSource name="data"/>
  </cacheSource>
  <cacheFields count="13">
    <cacheField name="Matrícula" numFmtId="0">
      <sharedItems containsSemiMixedTypes="0" containsString="0" containsNumber="1" containsInteger="1" minValue="202211001" maxValue="202211030"/>
    </cacheField>
    <cacheField name="Nome" numFmtId="0">
      <sharedItems count="30">
        <s v="Hugo André Calebe Peixoto"/>
        <s v="Pedro Henrique Benício Leandro Souza"/>
        <s v="Igor Ruan Murilo Araújo"/>
        <s v="Manoel Severino Silveira"/>
        <s v="Mário Gustavo Guilherme Cavalcanti"/>
        <s v="Sophia Mirella Lopes"/>
        <s v="Jorge Pedro Cláudio Bernardes"/>
        <s v="Felipe César Ramos"/>
        <s v="Sérgio Otávio Melo"/>
        <s v="Enzo Luís Osvaldo Fernandes"/>
        <s v="Sebastiana Alana Nicole Freitas"/>
        <s v="Anthony Guilherme Moura"/>
        <s v="Eloá Sônia Fernanda da Silva"/>
        <s v="Diogo Manuel Santos"/>
        <s v="Thomas Gabriel Aparício"/>
        <s v="Cecília Lara da Costa"/>
        <s v="Augusto Caio Barbosa"/>
        <s v="Maitê Allana Castro"/>
        <s v="Laís Débora Camila Gomes"/>
        <s v="Erick Renato Vinicius Nascimento"/>
        <s v="Clarice Bárbara Esther Pereira"/>
        <s v="Vitória Nina Aurora Oliveira"/>
        <s v="Henrique Caio Almeida"/>
        <s v="Paulo Kevin Iago Figueiredo"/>
        <s v="Mateus Gabriel Jesus"/>
        <s v="Leonardo Murilo Lima"/>
        <s v="Julio André Aragão"/>
        <s v="Ruan Enzo Rodrigues"/>
        <s v="Benício Elias Carlos Eduardo Campos"/>
        <s v="Laura Stefany Assis"/>
      </sharedItems>
    </cacheField>
    <cacheField name=" CPF" numFmtId="0">
      <sharedItems/>
    </cacheField>
    <cacheField name=" Dt. Nascimento" numFmtId="14">
      <sharedItems containsSemiMixedTypes="0" containsNonDate="0" containsDate="1" containsString="0" minDate="1942-01-24T00:00:00" maxDate="2004-05-28T00:00:00"/>
    </cacheField>
    <cacheField name=" Email" numFmtId="0">
      <sharedItems/>
    </cacheField>
    <cacheField name=" Sexo" numFmtId="0">
      <sharedItems count="2">
        <s v="Masculino"/>
        <s v="Feminino"/>
      </sharedItems>
    </cacheField>
    <cacheField name=" Cidade" numFmtId="0">
      <sharedItems count="24">
        <s v="Brasília"/>
        <s v="Rio das Ostras"/>
        <s v="Camaragibe"/>
        <s v="Salvador"/>
        <s v="São Luís"/>
        <s v="Biguaçu"/>
        <s v="Joinville"/>
        <s v="Campo Largo"/>
        <s v="São Paulo"/>
        <s v="Campo Grande"/>
        <s v="Boa Vista"/>
        <s v="Águas Lindas de Goiás"/>
        <s v="Iguatu"/>
        <s v="Imperatriz"/>
        <s v="João Pessoa"/>
        <s v="Santarém"/>
        <s v="Feira de Santana"/>
        <s v="Fortaleza"/>
        <s v="Porto Alegre"/>
        <s v="Arraias"/>
        <s v="Cuiabá"/>
        <s v="Crato"/>
        <s v="Sete Lagoas"/>
        <s v="Ituiutaba"/>
      </sharedItems>
    </cacheField>
    <cacheField name="UF" numFmtId="0">
      <sharedItems count="18">
        <s v="DF"/>
        <s v="RJ"/>
        <s v="PE"/>
        <s v="BA"/>
        <s v="MA"/>
        <s v="SC"/>
        <s v="PR"/>
        <s v="SP"/>
        <s v="MS"/>
        <s v="RR"/>
        <s v="GO"/>
        <s v="CE"/>
        <s v="PB"/>
        <s v="PA"/>
        <s v="RS"/>
        <s v="TO"/>
        <s v="MT"/>
        <s v="MG"/>
      </sharedItems>
    </cacheField>
    <cacheField name=" Telefone" numFmtId="0">
      <sharedItems/>
    </cacheField>
    <cacheField name=" Celular" numFmtId="0">
      <sharedItems/>
    </cacheField>
    <cacheField name="Cód .Curso" numFmtId="0">
      <sharedItems containsSemiMixedTypes="0" containsString="0" containsNumber="1" containsInteger="1" minValue="1" maxValue="8"/>
    </cacheField>
    <cacheField name="Curso" numFmtId="0">
      <sharedItems count="8">
        <s v="Python"/>
        <s v="PHP"/>
        <s v="Node.JS"/>
        <s v="HTML e CSS"/>
        <s v="Angular"/>
        <s v="Java"/>
        <s v="JavaScript"/>
        <s v="React"/>
      </sharedItems>
    </cacheField>
    <cacheField name="Categoria" numFmtId="0">
      <sharedItems count="2">
        <s v="Back-end"/>
        <s v="Front-e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202211001"/>
    <x v="0"/>
    <s v="074.207.090-50"/>
    <d v="1984-08-12T00:00:00"/>
    <s v="hugo_andre_peixoto@previeweventos.com.br"/>
    <x v="0"/>
    <x v="0"/>
    <x v="0"/>
    <s v="(61) 2686-8848"/>
    <s v="(61) 99712-5711"/>
    <n v="8"/>
    <x v="0"/>
    <x v="0"/>
  </r>
  <r>
    <n v="202211002"/>
    <x v="1"/>
    <s v="037.748.624-86"/>
    <d v="1961-06-04T00:00:00"/>
    <s v="pedrohenriquesouza@bighost.com.br"/>
    <x v="0"/>
    <x v="1"/>
    <x v="1"/>
    <s v="(22) 2866-3326"/>
    <s v="(22) 98473-3392"/>
    <n v="4"/>
    <x v="1"/>
    <x v="0"/>
  </r>
  <r>
    <n v="202211003"/>
    <x v="2"/>
    <s v="483.261.222-03"/>
    <d v="1973-11-13T00:00:00"/>
    <s v="igor_ruan_araujo@doublesp.com.br"/>
    <x v="0"/>
    <x v="2"/>
    <x v="2"/>
    <s v="(81) 3530-7003"/>
    <s v="(81) 99395-9279"/>
    <n v="3"/>
    <x v="2"/>
    <x v="0"/>
  </r>
  <r>
    <n v="202211004"/>
    <x v="3"/>
    <s v="178.407.597-34"/>
    <d v="1956-04-03T00:00:00"/>
    <s v="manoel.severino.silveira@compuativa.com.br"/>
    <x v="0"/>
    <x v="3"/>
    <x v="3"/>
    <s v="(71) 2911-2845"/>
    <s v="(71) 98615-6232"/>
    <n v="1"/>
    <x v="3"/>
    <x v="1"/>
  </r>
  <r>
    <n v="202211005"/>
    <x v="4"/>
    <s v="141.473.184-10"/>
    <d v="1971-06-26T00:00:00"/>
    <s v="mario.gustavo.cavalcanti@uniara.com.br"/>
    <x v="0"/>
    <x v="4"/>
    <x v="4"/>
    <s v="(98) 2967-1093"/>
    <s v="(98) 98282-5833"/>
    <n v="7"/>
    <x v="4"/>
    <x v="1"/>
  </r>
  <r>
    <n v="202211006"/>
    <x v="5"/>
    <s v="694.340.279-00"/>
    <d v="1975-02-05T00:00:00"/>
    <s v="sophia_lopes@acaocontabilsjc.com.br"/>
    <x v="1"/>
    <x v="5"/>
    <x v="5"/>
    <s v="(48) 2669-5071"/>
    <s v="(48) 98435-4496"/>
    <n v="3"/>
    <x v="2"/>
    <x v="0"/>
  </r>
  <r>
    <n v="202211007"/>
    <x v="6"/>
    <s v="158.273.511-56"/>
    <d v="2001-06-11T00:00:00"/>
    <s v="jorge_pedro_bernardes@goldfinger.com.br"/>
    <x v="0"/>
    <x v="6"/>
    <x v="5"/>
    <s v="(47) 2512-7748"/>
    <s v="(47) 98984-1796"/>
    <n v="5"/>
    <x v="5"/>
    <x v="0"/>
  </r>
  <r>
    <n v="202211008"/>
    <x v="7"/>
    <s v="405.598.909-15"/>
    <d v="1987-07-15T00:00:00"/>
    <s v="felipe.cesar.ramos@veloxmail.com.br"/>
    <x v="0"/>
    <x v="7"/>
    <x v="6"/>
    <s v="(41) 3726-5074"/>
    <s v="(41) 98202-7588"/>
    <n v="5"/>
    <x v="5"/>
    <x v="0"/>
  </r>
  <r>
    <n v="202211009"/>
    <x v="8"/>
    <s v="411.178.588-39"/>
    <d v="1953-11-17T00:00:00"/>
    <s v="sergio-melo95@nhrtaxiaereo.com"/>
    <x v="0"/>
    <x v="8"/>
    <x v="7"/>
    <s v="(11) 2813-8758"/>
    <s v="(11) 98882-9487"/>
    <n v="4"/>
    <x v="1"/>
    <x v="0"/>
  </r>
  <r>
    <n v="202211010"/>
    <x v="9"/>
    <s v="662.754.503-98"/>
    <d v="1958-03-19T00:00:00"/>
    <s v="enzo_fernandes@xerocopiadora.com.br"/>
    <x v="0"/>
    <x v="9"/>
    <x v="8"/>
    <s v="(67) 3923-5448"/>
    <s v="(67) 98239-5217"/>
    <n v="1"/>
    <x v="3"/>
    <x v="1"/>
  </r>
  <r>
    <n v="202211011"/>
    <x v="10"/>
    <s v="013.241.708-16"/>
    <d v="1947-04-07T00:00:00"/>
    <s v="sebastiana_freitas@akto.com.br"/>
    <x v="1"/>
    <x v="10"/>
    <x v="9"/>
    <s v="(95) 2792-3677"/>
    <s v="(95) 99339-9553"/>
    <n v="4"/>
    <x v="1"/>
    <x v="0"/>
  </r>
  <r>
    <n v="202211012"/>
    <x v="11"/>
    <s v="527.819.374-36"/>
    <d v="1942-01-24T00:00:00"/>
    <s v="anthony_guilherme_moura@habby-appe.com.br"/>
    <x v="0"/>
    <x v="11"/>
    <x v="10"/>
    <s v="(61) 3786-2231"/>
    <s v="(61) 98434-4267"/>
    <n v="8"/>
    <x v="0"/>
    <x v="0"/>
  </r>
  <r>
    <n v="202211013"/>
    <x v="12"/>
    <s v="742.299.613-75"/>
    <d v="1991-06-11T00:00:00"/>
    <s v="eloasoniadasilva@andrade.com"/>
    <x v="1"/>
    <x v="10"/>
    <x v="9"/>
    <s v="(95) 3764-4141"/>
    <s v="(95) 99274-2483"/>
    <n v="8"/>
    <x v="0"/>
    <x v="0"/>
  </r>
  <r>
    <n v="202211014"/>
    <x v="13"/>
    <s v="387.202.866-94"/>
    <d v="1952-10-03T00:00:00"/>
    <s v="diogo.manuel.santos@premierpet.com.br"/>
    <x v="0"/>
    <x v="12"/>
    <x v="11"/>
    <s v="(88) 2967-4417"/>
    <s v="(88) 99540-1140"/>
    <n v="7"/>
    <x v="4"/>
    <x v="1"/>
  </r>
  <r>
    <n v="202211015"/>
    <x v="14"/>
    <s v="999.138.939-33"/>
    <d v="1951-03-24T00:00:00"/>
    <s v="thomas.gabriel.aparicio@aiesec.net"/>
    <x v="0"/>
    <x v="13"/>
    <x v="4"/>
    <s v="(98) 2892-0580"/>
    <s v="(98) 98558-9541"/>
    <n v="4"/>
    <x v="1"/>
    <x v="0"/>
  </r>
  <r>
    <n v="202211016"/>
    <x v="15"/>
    <s v="372.415.981-13"/>
    <d v="1969-03-01T00:00:00"/>
    <s v="cecilia_lara_dacosta@sp.senac.com.br"/>
    <x v="1"/>
    <x v="8"/>
    <x v="7"/>
    <s v="(11) 2950-9516"/>
    <s v="(11) 99814-6441"/>
    <n v="2"/>
    <x v="6"/>
    <x v="1"/>
  </r>
  <r>
    <n v="202211017"/>
    <x v="16"/>
    <s v="322.986.032-27"/>
    <d v="1973-03-10T00:00:00"/>
    <s v="augusto-barbosa90@foz.com.br"/>
    <x v="0"/>
    <x v="10"/>
    <x v="9"/>
    <s v="(95) 3944-7989"/>
    <s v="(95) 99982-3812"/>
    <n v="8"/>
    <x v="0"/>
    <x v="0"/>
  </r>
  <r>
    <n v="202211018"/>
    <x v="17"/>
    <s v="865.734.156-55"/>
    <d v="1974-04-20T00:00:00"/>
    <s v="maite-castro75@valparaibaimoveis.com.br"/>
    <x v="1"/>
    <x v="14"/>
    <x v="12"/>
    <s v="(83) 2589-6434"/>
    <s v="(83) 98303-4602"/>
    <n v="8"/>
    <x v="0"/>
    <x v="0"/>
  </r>
  <r>
    <n v="202211019"/>
    <x v="18"/>
    <s v="027.103.100-07"/>
    <d v="1960-08-14T00:00:00"/>
    <s v="lais-gomes70@costaporto.com.br"/>
    <x v="1"/>
    <x v="15"/>
    <x v="13"/>
    <s v="(93) 2762-1469"/>
    <s v="(93) 99764-5076"/>
    <n v="8"/>
    <x v="0"/>
    <x v="0"/>
  </r>
  <r>
    <n v="202211020"/>
    <x v="19"/>
    <s v="890.213.506-37"/>
    <d v="1991-10-01T00:00:00"/>
    <s v="erick_nascimento@ipmmi.org.br"/>
    <x v="0"/>
    <x v="16"/>
    <x v="3"/>
    <s v="(75) 3612-1083"/>
    <s v="(75) 99840-7859"/>
    <n v="4"/>
    <x v="1"/>
    <x v="0"/>
  </r>
  <r>
    <n v="202211021"/>
    <x v="20"/>
    <s v="695.596.757-61"/>
    <d v="1950-08-06T00:00:00"/>
    <s v="clarice_pereira@cantinadafazenda.com.br"/>
    <x v="1"/>
    <x v="17"/>
    <x v="11"/>
    <s v="(85) 3846-5782"/>
    <s v="(85) 99525-1920"/>
    <n v="7"/>
    <x v="4"/>
    <x v="1"/>
  </r>
  <r>
    <n v="202211022"/>
    <x v="21"/>
    <s v="754.523.991-19"/>
    <d v="1971-03-03T00:00:00"/>
    <s v="vitoria_oliveira@nacirembalagens.com.br"/>
    <x v="1"/>
    <x v="18"/>
    <x v="14"/>
    <s v="(51) 3891-3254"/>
    <s v="(51) 99445-7437"/>
    <n v="1"/>
    <x v="3"/>
    <x v="1"/>
  </r>
  <r>
    <n v="202211023"/>
    <x v="22"/>
    <s v="287.098.775-76"/>
    <d v="1990-02-11T00:00:00"/>
    <s v="henrique-almeida74@lubeka.com.br"/>
    <x v="0"/>
    <x v="19"/>
    <x v="15"/>
    <s v="(63) 2923-0486"/>
    <s v="(63) 98757-7483"/>
    <n v="7"/>
    <x v="4"/>
    <x v="1"/>
  </r>
  <r>
    <n v="202211024"/>
    <x v="23"/>
    <s v="615.501.122-28"/>
    <d v="1985-02-05T00:00:00"/>
    <s v="paulo.kevin.figueiredo@leiloesjudiciais.com.br"/>
    <x v="0"/>
    <x v="20"/>
    <x v="16"/>
    <s v="(65) 3997-5828"/>
    <s v="(65) 99186-9099"/>
    <n v="1"/>
    <x v="3"/>
    <x v="1"/>
  </r>
  <r>
    <n v="202211025"/>
    <x v="24"/>
    <s v="146.874.285-09"/>
    <d v="2004-05-27T00:00:00"/>
    <s v="mateus-jesus99@dpf.gov.br"/>
    <x v="0"/>
    <x v="10"/>
    <x v="9"/>
    <s v="(95) 3997-6657"/>
    <s v="(95) 99457-0790"/>
    <n v="6"/>
    <x v="7"/>
    <x v="1"/>
  </r>
  <r>
    <n v="202211026"/>
    <x v="25"/>
    <s v="782.825.604-30"/>
    <d v="1974-08-13T00:00:00"/>
    <s v="leonardo.murilo.lima@prestec.com.br"/>
    <x v="0"/>
    <x v="21"/>
    <x v="11"/>
    <s v="(88) 3781-9473"/>
    <s v="(88) 99774-6261"/>
    <n v="4"/>
    <x v="1"/>
    <x v="0"/>
  </r>
  <r>
    <n v="202211027"/>
    <x v="26"/>
    <s v="105.008.692-94"/>
    <d v="1976-01-19T00:00:00"/>
    <s v="julio.andre.aragao@band.com"/>
    <x v="0"/>
    <x v="22"/>
    <x v="17"/>
    <s v="(31) 2615-5792"/>
    <s v="(31) 98317-3049"/>
    <n v="1"/>
    <x v="3"/>
    <x v="1"/>
  </r>
  <r>
    <n v="202211028"/>
    <x v="27"/>
    <s v="612.353.791-16"/>
    <d v="1988-03-19T00:00:00"/>
    <s v="ruan-rodrigues93@deze7.com.br"/>
    <x v="0"/>
    <x v="23"/>
    <x v="17"/>
    <s v="(34) 3827-6740"/>
    <s v="(34) 98193-8582"/>
    <n v="7"/>
    <x v="4"/>
    <x v="1"/>
  </r>
  <r>
    <n v="202211029"/>
    <x v="28"/>
    <s v="350.588.085-01"/>
    <d v="2002-04-08T00:00:00"/>
    <s v="benicioeliascampos@supercleanlav.com.br"/>
    <x v="0"/>
    <x v="4"/>
    <x v="4"/>
    <s v="(98) 3817-7292"/>
    <s v="(98) 99618-6013"/>
    <n v="1"/>
    <x v="3"/>
    <x v="1"/>
  </r>
  <r>
    <n v="202211030"/>
    <x v="29"/>
    <s v="701.414.601-72"/>
    <d v="1977-01-20T00:00:00"/>
    <s v="laurastefanyassis@grupoitamaraty.com.br"/>
    <x v="1"/>
    <x v="13"/>
    <x v="4"/>
    <s v="(98) 2818-6813"/>
    <s v="(98) 99252-9989"/>
    <n v="5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" firstHeaderRow="1" firstDataRow="2" firstDataCol="1" rowPageCount="1" colPageCount="1"/>
  <pivotFields count="13">
    <pivotField dataField="1" showAll="0"/>
    <pivotField axis="axisRow" showAll="0">
      <items count="31">
        <item x="11"/>
        <item x="16"/>
        <item x="28"/>
        <item x="15"/>
        <item x="20"/>
        <item x="13"/>
        <item x="12"/>
        <item x="9"/>
        <item x="19"/>
        <item x="7"/>
        <item x="22"/>
        <item x="0"/>
        <item x="2"/>
        <item x="6"/>
        <item x="26"/>
        <item x="18"/>
        <item x="29"/>
        <item x="25"/>
        <item x="17"/>
        <item x="3"/>
        <item x="4"/>
        <item x="24"/>
        <item x="23"/>
        <item x="1"/>
        <item x="27"/>
        <item x="10"/>
        <item x="8"/>
        <item x="5"/>
        <item x="14"/>
        <item x="21"/>
        <item t="default"/>
      </items>
    </pivotField>
    <pivotField showAll="0"/>
    <pivotField numFmtId="14" showAll="0"/>
    <pivotField showAll="0"/>
    <pivotField axis="axisCol" showAll="0">
      <items count="3">
        <item x="1"/>
        <item x="0"/>
        <item t="default"/>
      </items>
    </pivotField>
    <pivotField showAll="0">
      <items count="25">
        <item x="11"/>
        <item x="19"/>
        <item x="5"/>
        <item x="10"/>
        <item x="0"/>
        <item x="2"/>
        <item x="9"/>
        <item x="7"/>
        <item x="21"/>
        <item x="20"/>
        <item x="16"/>
        <item x="17"/>
        <item x="12"/>
        <item x="13"/>
        <item x="23"/>
        <item x="14"/>
        <item x="6"/>
        <item x="18"/>
        <item x="1"/>
        <item x="3"/>
        <item x="15"/>
        <item x="4"/>
        <item x="8"/>
        <item x="22"/>
        <item t="default"/>
      </items>
    </pivotField>
    <pivotField axis="axisPage" showAll="0">
      <items count="19">
        <item x="3"/>
        <item x="11"/>
        <item x="0"/>
        <item x="10"/>
        <item x="4"/>
        <item x="17"/>
        <item x="8"/>
        <item x="16"/>
        <item x="13"/>
        <item x="12"/>
        <item x="2"/>
        <item x="6"/>
        <item x="1"/>
        <item x="9"/>
        <item x="14"/>
        <item x="5"/>
        <item x="7"/>
        <item x="15"/>
        <item t="default"/>
      </items>
    </pivotField>
    <pivotField showAll="0"/>
    <pivotField showAll="0"/>
    <pivotField showAll="0"/>
    <pivotField axis="axisRow" showAll="0">
      <items count="9">
        <item sd="0" x="4"/>
        <item sd="0" x="3"/>
        <item x="5"/>
        <item sd="0" x="6"/>
        <item sd="0" x="2"/>
        <item sd="0" x="1"/>
        <item sd="0" x="0"/>
        <item sd="0" x="7"/>
        <item t="default"/>
      </items>
    </pivotField>
    <pivotField axis="axisRow" showAll="0">
      <items count="3">
        <item sd="0" x="0"/>
        <item sd="0" x="1"/>
        <item t="default" sd="0"/>
      </items>
    </pivotField>
  </pivotFields>
  <rowFields count="3">
    <field x="12"/>
    <field x="11"/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7" hier="-1"/>
  </pageFields>
  <dataFields count="1">
    <dataField name="Contagem de Matrícu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2:M32" totalsRowShown="0">
  <autoFilter ref="A2:M32" xr:uid="{00000000-0009-0000-0100-000001000000}"/>
  <tableColumns count="13">
    <tableColumn id="11" xr3:uid="{00000000-0010-0000-0000-00000B000000}" name="Matrícula" dataDxfId="13"/>
    <tableColumn id="1" xr3:uid="{00000000-0010-0000-0000-000001000000}" name="Nome" dataDxfId="12"/>
    <tableColumn id="2" xr3:uid="{00000000-0010-0000-0000-000002000000}" name=" CPF" dataDxfId="11"/>
    <tableColumn id="3" xr3:uid="{00000000-0010-0000-0000-000003000000}" name=" Dt. Nascimento" dataDxfId="10"/>
    <tableColumn id="5" xr3:uid="{00000000-0010-0000-0000-000005000000}" name=" Email" dataDxfId="9"/>
    <tableColumn id="12" xr3:uid="{00000000-0010-0000-0000-00000C000000}" name=" Sexo" dataDxfId="8"/>
    <tableColumn id="6" xr3:uid="{00000000-0010-0000-0000-000006000000}" name=" Cidade" dataDxfId="7"/>
    <tableColumn id="7" xr3:uid="{00000000-0010-0000-0000-000007000000}" name="UF" dataDxfId="6"/>
    <tableColumn id="8" xr3:uid="{00000000-0010-0000-0000-000008000000}" name=" Telefone" dataDxfId="5"/>
    <tableColumn id="9" xr3:uid="{00000000-0010-0000-0000-000009000000}" name=" Celular" dataDxfId="4"/>
    <tableColumn id="16" xr3:uid="{00000000-0010-0000-0000-000010000000}" name="Cód .Curso" dataDxfId="3"/>
    <tableColumn id="14" xr3:uid="{00000000-0010-0000-0000-00000E000000}" name="Curso" dataDxfId="2">
      <calculatedColumnFormula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calculatedColumnFormula>
    </tableColumn>
    <tableColumn id="17" xr3:uid="{00000000-0010-0000-0000-000011000000}" name="Categoria" dataDxfId="1">
      <calculatedColumnFormula>IF(data[[#This Row],[Cód .Curso]]=1,"Front-end",IF(data[[#This Row],[Cód .Curso]]=2,"Front-end",IF(data[[#This Row],[Cód .Curso]]=6,"Front-end",IF(data[[#This Row],[Cód .Curso]]=7,"Front-end","Back-end"))))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1:B9" totalsRowShown="0">
  <tableColumns count="2">
    <tableColumn id="1" xr3:uid="{00000000-0010-0000-0100-000001000000}" name="Código"/>
    <tableColumn id="2" xr3:uid="{00000000-0010-0000-0100-000002000000}" name="Curso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a4" displayName="Tabela4" ref="D4:D5" totalsRowShown="0">
  <tableColumns count="1">
    <tableColumn id="1" xr3:uid="{00000000-0010-0000-0200-000001000000}" name="Sorteio do curso">
      <calculatedColumnFormula>RANDBETWEEN(1,8)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ela5" displayName="Tabela5" ref="B12:B14" totalsRowShown="0">
  <tableColumns count="1">
    <tableColumn id="1" xr3:uid="{00000000-0010-0000-0300-000001000000}" name="Sexo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ela7" displayName="Tabela7" ref="L4:M23" totalsRowShown="0">
  <tableColumns count="2">
    <tableColumn id="1" xr3:uid="{00000000-0010-0000-0400-000001000000}" name="UF"/>
    <tableColumn id="2" xr3:uid="{00000000-0010-0000-0400-000002000000}" name="Tota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showGridLines="0" tabSelected="1" workbookViewId="0">
      <selection sqref="A1:M1"/>
    </sheetView>
  </sheetViews>
  <sheetFormatPr defaultRowHeight="15" x14ac:dyDescent="0.25"/>
  <cols>
    <col min="1" max="1" width="14" style="7" bestFit="1" customWidth="1"/>
    <col min="2" max="2" width="35.85546875" style="4" bestFit="1" customWidth="1"/>
    <col min="3" max="3" width="14" style="4" bestFit="1" customWidth="1"/>
    <col min="4" max="4" width="17.42578125" style="2" bestFit="1" customWidth="1"/>
    <col min="5" max="5" width="45.42578125" style="4" bestFit="1" customWidth="1"/>
    <col min="6" max="6" width="10.85546875" style="4" customWidth="1"/>
    <col min="7" max="7" width="20.5703125" style="4" bestFit="1" customWidth="1"/>
    <col min="8" max="8" width="8" style="5" bestFit="1" customWidth="1"/>
    <col min="9" max="10" width="14.7109375" style="6" bestFit="1" customWidth="1"/>
    <col min="11" max="11" width="15" style="7" bestFit="1" customWidth="1"/>
    <col min="12" max="12" width="11.28515625" style="4" customWidth="1"/>
    <col min="13" max="13" width="11.7109375" style="4" bestFit="1" customWidth="1"/>
    <col min="14" max="14" width="23.7109375" bestFit="1" customWidth="1"/>
  </cols>
  <sheetData>
    <row r="1" spans="1:13" ht="51.7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25">
      <c r="A2" s="17" t="s">
        <v>1</v>
      </c>
      <c r="B2" s="4" t="s">
        <v>2</v>
      </c>
      <c r="C2" s="4" t="s">
        <v>3</v>
      </c>
      <c r="D2" s="2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6" t="s">
        <v>9</v>
      </c>
      <c r="J2" s="6" t="s">
        <v>10</v>
      </c>
      <c r="K2" s="7" t="s">
        <v>11</v>
      </c>
      <c r="L2" s="4" t="s">
        <v>12</v>
      </c>
      <c r="M2" s="4" t="s">
        <v>13</v>
      </c>
    </row>
    <row r="3" spans="1:13" x14ac:dyDescent="0.25">
      <c r="A3" s="7">
        <v>202211001</v>
      </c>
      <c r="B3" s="4" t="s">
        <v>14</v>
      </c>
      <c r="C3" s="4" t="s">
        <v>15</v>
      </c>
      <c r="D3" s="2">
        <v>30906</v>
      </c>
      <c r="E3" s="4" t="s">
        <v>16</v>
      </c>
      <c r="F3" s="4" t="s">
        <v>17</v>
      </c>
      <c r="G3" s="4" t="s">
        <v>18</v>
      </c>
      <c r="H3" s="5" t="s">
        <v>19</v>
      </c>
      <c r="I3" s="6" t="s">
        <v>20</v>
      </c>
      <c r="J3" s="6" t="s">
        <v>21</v>
      </c>
      <c r="K3" s="7">
        <v>8</v>
      </c>
      <c r="L3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Python</v>
      </c>
      <c r="M3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4" spans="1:13" x14ac:dyDescent="0.25">
      <c r="A4" s="7">
        <v>202211002</v>
      </c>
      <c r="B4" s="4" t="s">
        <v>22</v>
      </c>
      <c r="C4" s="4" t="s">
        <v>23</v>
      </c>
      <c r="D4" s="2">
        <v>22436</v>
      </c>
      <c r="E4" s="4" t="s">
        <v>24</v>
      </c>
      <c r="F4" s="4" t="s">
        <v>17</v>
      </c>
      <c r="G4" s="4" t="s">
        <v>25</v>
      </c>
      <c r="H4" s="5" t="s">
        <v>26</v>
      </c>
      <c r="I4" s="6" t="s">
        <v>27</v>
      </c>
      <c r="J4" s="6" t="s">
        <v>28</v>
      </c>
      <c r="K4" s="7">
        <v>4</v>
      </c>
      <c r="L4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PHP</v>
      </c>
      <c r="M4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5" spans="1:13" x14ac:dyDescent="0.25">
      <c r="A5" s="7">
        <v>202211003</v>
      </c>
      <c r="B5" s="4" t="s">
        <v>29</v>
      </c>
      <c r="C5" s="4" t="s">
        <v>30</v>
      </c>
      <c r="D5" s="2">
        <v>26981</v>
      </c>
      <c r="E5" s="4" t="s">
        <v>31</v>
      </c>
      <c r="F5" s="4" t="s">
        <v>17</v>
      </c>
      <c r="G5" s="4" t="s">
        <v>32</v>
      </c>
      <c r="H5" s="5" t="s">
        <v>33</v>
      </c>
      <c r="I5" s="6" t="s">
        <v>34</v>
      </c>
      <c r="J5" s="6" t="s">
        <v>35</v>
      </c>
      <c r="K5" s="7">
        <v>3</v>
      </c>
      <c r="L5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Node.JS</v>
      </c>
      <c r="M5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6" spans="1:13" x14ac:dyDescent="0.25">
      <c r="A6" s="7">
        <v>202211004</v>
      </c>
      <c r="B6" s="4" t="s">
        <v>36</v>
      </c>
      <c r="C6" s="4" t="s">
        <v>37</v>
      </c>
      <c r="D6" s="2">
        <v>20548</v>
      </c>
      <c r="E6" s="4" t="s">
        <v>38</v>
      </c>
      <c r="F6" s="4" t="s">
        <v>17</v>
      </c>
      <c r="G6" s="4" t="s">
        <v>39</v>
      </c>
      <c r="H6" s="5" t="s">
        <v>40</v>
      </c>
      <c r="I6" s="6" t="s">
        <v>41</v>
      </c>
      <c r="J6" s="6" t="s">
        <v>42</v>
      </c>
      <c r="K6" s="7">
        <v>1</v>
      </c>
      <c r="L6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HTML e CSS</v>
      </c>
      <c r="M6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7" spans="1:13" x14ac:dyDescent="0.25">
      <c r="A7" s="7">
        <v>202211005</v>
      </c>
      <c r="B7" s="4" t="s">
        <v>43</v>
      </c>
      <c r="C7" s="4" t="s">
        <v>44</v>
      </c>
      <c r="D7" s="2">
        <v>26110</v>
      </c>
      <c r="E7" s="4" t="s">
        <v>45</v>
      </c>
      <c r="F7" s="4" t="s">
        <v>17</v>
      </c>
      <c r="G7" s="4" t="s">
        <v>46</v>
      </c>
      <c r="H7" s="5" t="s">
        <v>47</v>
      </c>
      <c r="I7" s="6" t="s">
        <v>48</v>
      </c>
      <c r="J7" s="6" t="s">
        <v>49</v>
      </c>
      <c r="K7" s="7">
        <v>7</v>
      </c>
      <c r="L7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Angular</v>
      </c>
      <c r="M7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8" spans="1:13" x14ac:dyDescent="0.25">
      <c r="A8" s="7">
        <v>202211006</v>
      </c>
      <c r="B8" s="4" t="s">
        <v>50</v>
      </c>
      <c r="C8" s="4" t="s">
        <v>51</v>
      </c>
      <c r="D8" s="2">
        <v>27430</v>
      </c>
      <c r="E8" s="4" t="s">
        <v>52</v>
      </c>
      <c r="F8" s="4" t="s">
        <v>53</v>
      </c>
      <c r="G8" s="4" t="s">
        <v>54</v>
      </c>
      <c r="H8" s="5" t="s">
        <v>55</v>
      </c>
      <c r="I8" s="6" t="s">
        <v>56</v>
      </c>
      <c r="J8" s="6" t="s">
        <v>57</v>
      </c>
      <c r="K8" s="7">
        <v>3</v>
      </c>
      <c r="L8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Node.JS</v>
      </c>
      <c r="M8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9" spans="1:13" x14ac:dyDescent="0.25">
      <c r="A9" s="7">
        <v>202211007</v>
      </c>
      <c r="B9" s="4" t="s">
        <v>58</v>
      </c>
      <c r="C9" s="4" t="s">
        <v>59</v>
      </c>
      <c r="D9" s="2">
        <v>37053</v>
      </c>
      <c r="E9" s="4" t="s">
        <v>60</v>
      </c>
      <c r="F9" s="4" t="s">
        <v>17</v>
      </c>
      <c r="G9" s="4" t="s">
        <v>61</v>
      </c>
      <c r="H9" s="5" t="s">
        <v>55</v>
      </c>
      <c r="I9" s="6" t="s">
        <v>62</v>
      </c>
      <c r="J9" s="6" t="s">
        <v>63</v>
      </c>
      <c r="K9" s="7">
        <v>5</v>
      </c>
      <c r="L9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Java</v>
      </c>
      <c r="M9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10" spans="1:13" x14ac:dyDescent="0.25">
      <c r="A10" s="7">
        <v>202211008</v>
      </c>
      <c r="B10" s="4" t="s">
        <v>64</v>
      </c>
      <c r="C10" s="4" t="s">
        <v>65</v>
      </c>
      <c r="D10" s="2">
        <v>31973</v>
      </c>
      <c r="E10" s="4" t="s">
        <v>66</v>
      </c>
      <c r="F10" s="4" t="s">
        <v>17</v>
      </c>
      <c r="G10" s="4" t="s">
        <v>67</v>
      </c>
      <c r="H10" s="5" t="s">
        <v>68</v>
      </c>
      <c r="I10" s="6" t="s">
        <v>69</v>
      </c>
      <c r="J10" s="6" t="s">
        <v>70</v>
      </c>
      <c r="K10" s="7">
        <v>5</v>
      </c>
      <c r="L10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Java</v>
      </c>
      <c r="M10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11" spans="1:13" x14ac:dyDescent="0.25">
      <c r="A11" s="7">
        <v>202211009</v>
      </c>
      <c r="B11" s="4" t="s">
        <v>71</v>
      </c>
      <c r="C11" s="4" t="s">
        <v>72</v>
      </c>
      <c r="D11" s="2">
        <v>19680</v>
      </c>
      <c r="E11" s="4" t="s">
        <v>73</v>
      </c>
      <c r="F11" s="4" t="s">
        <v>17</v>
      </c>
      <c r="G11" s="4" t="s">
        <v>74</v>
      </c>
      <c r="H11" s="5" t="s">
        <v>75</v>
      </c>
      <c r="I11" s="6" t="s">
        <v>76</v>
      </c>
      <c r="J11" s="6" t="s">
        <v>77</v>
      </c>
      <c r="K11" s="7">
        <v>4</v>
      </c>
      <c r="L11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PHP</v>
      </c>
      <c r="M11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12" spans="1:13" x14ac:dyDescent="0.25">
      <c r="A12" s="7">
        <v>202211010</v>
      </c>
      <c r="B12" s="4" t="s">
        <v>78</v>
      </c>
      <c r="C12" s="4" t="s">
        <v>79</v>
      </c>
      <c r="D12" s="2">
        <v>21263</v>
      </c>
      <c r="E12" s="4" t="s">
        <v>80</v>
      </c>
      <c r="F12" s="4" t="s">
        <v>17</v>
      </c>
      <c r="G12" s="4" t="s">
        <v>81</v>
      </c>
      <c r="H12" s="5" t="s">
        <v>82</v>
      </c>
      <c r="I12" s="6" t="s">
        <v>83</v>
      </c>
      <c r="J12" s="6" t="s">
        <v>84</v>
      </c>
      <c r="K12" s="7">
        <v>1</v>
      </c>
      <c r="L12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HTML e CSS</v>
      </c>
      <c r="M12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13" spans="1:13" x14ac:dyDescent="0.25">
      <c r="A13" s="7">
        <v>202211011</v>
      </c>
      <c r="B13" s="4" t="s">
        <v>85</v>
      </c>
      <c r="C13" s="4" t="s">
        <v>86</v>
      </c>
      <c r="D13" s="2">
        <v>17264</v>
      </c>
      <c r="E13" s="4" t="s">
        <v>87</v>
      </c>
      <c r="F13" s="4" t="s">
        <v>53</v>
      </c>
      <c r="G13" s="4" t="s">
        <v>88</v>
      </c>
      <c r="H13" s="5" t="s">
        <v>89</v>
      </c>
      <c r="I13" s="6" t="s">
        <v>90</v>
      </c>
      <c r="J13" s="6" t="s">
        <v>91</v>
      </c>
      <c r="K13" s="7">
        <v>4</v>
      </c>
      <c r="L13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PHP</v>
      </c>
      <c r="M13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14" spans="1:13" x14ac:dyDescent="0.25">
      <c r="A14" s="7">
        <v>202211012</v>
      </c>
      <c r="B14" s="4" t="s">
        <v>92</v>
      </c>
      <c r="C14" s="4" t="s">
        <v>93</v>
      </c>
      <c r="D14" s="2">
        <v>15365</v>
      </c>
      <c r="E14" s="4" t="s">
        <v>94</v>
      </c>
      <c r="F14" s="4" t="s">
        <v>17</v>
      </c>
      <c r="G14" s="4" t="s">
        <v>95</v>
      </c>
      <c r="H14" s="5" t="s">
        <v>96</v>
      </c>
      <c r="I14" s="6" t="s">
        <v>97</v>
      </c>
      <c r="J14" s="6" t="s">
        <v>98</v>
      </c>
      <c r="K14" s="7">
        <v>8</v>
      </c>
      <c r="L14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Python</v>
      </c>
      <c r="M14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15" spans="1:13" x14ac:dyDescent="0.25">
      <c r="A15" s="7">
        <v>202211013</v>
      </c>
      <c r="B15" s="4" t="s">
        <v>99</v>
      </c>
      <c r="C15" s="4" t="s">
        <v>100</v>
      </c>
      <c r="D15" s="2">
        <v>33400</v>
      </c>
      <c r="E15" s="4" t="s">
        <v>101</v>
      </c>
      <c r="F15" s="4" t="s">
        <v>53</v>
      </c>
      <c r="G15" s="4" t="s">
        <v>88</v>
      </c>
      <c r="H15" s="5" t="s">
        <v>89</v>
      </c>
      <c r="I15" s="6" t="s">
        <v>102</v>
      </c>
      <c r="J15" s="6" t="s">
        <v>103</v>
      </c>
      <c r="K15" s="7">
        <v>8</v>
      </c>
      <c r="L15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Python</v>
      </c>
      <c r="M15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16" spans="1:13" x14ac:dyDescent="0.25">
      <c r="A16" s="7">
        <v>202211014</v>
      </c>
      <c r="B16" s="4" t="s">
        <v>104</v>
      </c>
      <c r="C16" s="4" t="s">
        <v>105</v>
      </c>
      <c r="D16" s="2">
        <v>19270</v>
      </c>
      <c r="E16" s="4" t="s">
        <v>106</v>
      </c>
      <c r="F16" s="4" t="s">
        <v>17</v>
      </c>
      <c r="G16" s="4" t="s">
        <v>107</v>
      </c>
      <c r="H16" s="5" t="s">
        <v>108</v>
      </c>
      <c r="I16" s="6" t="s">
        <v>109</v>
      </c>
      <c r="J16" s="6" t="s">
        <v>110</v>
      </c>
      <c r="K16" s="7">
        <v>7</v>
      </c>
      <c r="L16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Angular</v>
      </c>
      <c r="M16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17" spans="1:13" x14ac:dyDescent="0.25">
      <c r="A17" s="7">
        <v>202211015</v>
      </c>
      <c r="B17" s="4" t="s">
        <v>111</v>
      </c>
      <c r="C17" s="4" t="s">
        <v>112</v>
      </c>
      <c r="D17" s="2">
        <v>18711</v>
      </c>
      <c r="E17" s="4" t="s">
        <v>113</v>
      </c>
      <c r="F17" s="4" t="s">
        <v>17</v>
      </c>
      <c r="G17" s="4" t="s">
        <v>114</v>
      </c>
      <c r="H17" s="5" t="s">
        <v>47</v>
      </c>
      <c r="I17" s="6" t="s">
        <v>115</v>
      </c>
      <c r="J17" s="6" t="s">
        <v>116</v>
      </c>
      <c r="K17" s="7">
        <v>4</v>
      </c>
      <c r="L17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PHP</v>
      </c>
      <c r="M17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18" spans="1:13" x14ac:dyDescent="0.25">
      <c r="A18" s="7">
        <v>202211016</v>
      </c>
      <c r="B18" s="4" t="s">
        <v>117</v>
      </c>
      <c r="C18" s="4" t="s">
        <v>118</v>
      </c>
      <c r="D18" s="2">
        <v>25263</v>
      </c>
      <c r="E18" s="4" t="s">
        <v>119</v>
      </c>
      <c r="F18" s="4" t="s">
        <v>53</v>
      </c>
      <c r="G18" s="4" t="s">
        <v>74</v>
      </c>
      <c r="H18" s="5" t="s">
        <v>75</v>
      </c>
      <c r="I18" s="6" t="s">
        <v>120</v>
      </c>
      <c r="J18" s="6" t="s">
        <v>121</v>
      </c>
      <c r="K18" s="7">
        <v>2</v>
      </c>
      <c r="L18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JavaScript</v>
      </c>
      <c r="M18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19" spans="1:13" x14ac:dyDescent="0.25">
      <c r="A19" s="7">
        <v>202211017</v>
      </c>
      <c r="B19" s="4" t="s">
        <v>122</v>
      </c>
      <c r="C19" s="4" t="s">
        <v>123</v>
      </c>
      <c r="D19" s="2">
        <v>26733</v>
      </c>
      <c r="E19" s="4" t="s">
        <v>124</v>
      </c>
      <c r="F19" s="4" t="s">
        <v>17</v>
      </c>
      <c r="G19" s="4" t="s">
        <v>88</v>
      </c>
      <c r="H19" s="5" t="s">
        <v>89</v>
      </c>
      <c r="I19" s="6" t="s">
        <v>125</v>
      </c>
      <c r="J19" s="6" t="s">
        <v>126</v>
      </c>
      <c r="K19" s="7">
        <v>8</v>
      </c>
      <c r="L19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Python</v>
      </c>
      <c r="M19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20" spans="1:13" x14ac:dyDescent="0.25">
      <c r="A20" s="7">
        <v>202211018</v>
      </c>
      <c r="B20" s="4" t="s">
        <v>127</v>
      </c>
      <c r="C20" s="4" t="s">
        <v>128</v>
      </c>
      <c r="D20" s="2">
        <v>27139</v>
      </c>
      <c r="E20" s="4" t="s">
        <v>129</v>
      </c>
      <c r="F20" s="4" t="s">
        <v>53</v>
      </c>
      <c r="G20" s="4" t="s">
        <v>130</v>
      </c>
      <c r="H20" s="5" t="s">
        <v>131</v>
      </c>
      <c r="I20" s="6" t="s">
        <v>132</v>
      </c>
      <c r="J20" s="6" t="s">
        <v>133</v>
      </c>
      <c r="K20" s="7">
        <v>8</v>
      </c>
      <c r="L20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Python</v>
      </c>
      <c r="M20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21" spans="1:13" x14ac:dyDescent="0.25">
      <c r="A21" s="7">
        <v>202211019</v>
      </c>
      <c r="B21" s="4" t="s">
        <v>134</v>
      </c>
      <c r="C21" s="4" t="s">
        <v>135</v>
      </c>
      <c r="D21" s="2">
        <v>22142</v>
      </c>
      <c r="E21" s="4" t="s">
        <v>136</v>
      </c>
      <c r="F21" s="4" t="s">
        <v>53</v>
      </c>
      <c r="G21" s="4" t="s">
        <v>137</v>
      </c>
      <c r="H21" s="5" t="s">
        <v>138</v>
      </c>
      <c r="I21" s="6" t="s">
        <v>139</v>
      </c>
      <c r="J21" s="6" t="s">
        <v>140</v>
      </c>
      <c r="K21" s="7">
        <v>8</v>
      </c>
      <c r="L21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Python</v>
      </c>
      <c r="M21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22" spans="1:13" x14ac:dyDescent="0.25">
      <c r="A22" s="7">
        <v>202211020</v>
      </c>
      <c r="B22" s="4" t="s">
        <v>141</v>
      </c>
      <c r="C22" s="4" t="s">
        <v>142</v>
      </c>
      <c r="D22" s="2">
        <v>33512</v>
      </c>
      <c r="E22" s="4" t="s">
        <v>143</v>
      </c>
      <c r="F22" s="4" t="s">
        <v>17</v>
      </c>
      <c r="G22" s="4" t="s">
        <v>144</v>
      </c>
      <c r="H22" s="5" t="s">
        <v>40</v>
      </c>
      <c r="I22" s="6" t="s">
        <v>145</v>
      </c>
      <c r="J22" s="6" t="s">
        <v>146</v>
      </c>
      <c r="K22" s="7">
        <v>4</v>
      </c>
      <c r="L22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PHP</v>
      </c>
      <c r="M22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23" spans="1:13" x14ac:dyDescent="0.25">
      <c r="A23" s="7">
        <v>202211021</v>
      </c>
      <c r="B23" s="4" t="s">
        <v>147</v>
      </c>
      <c r="C23" s="4" t="s">
        <v>148</v>
      </c>
      <c r="D23" s="2">
        <v>18481</v>
      </c>
      <c r="E23" s="4" t="s">
        <v>149</v>
      </c>
      <c r="F23" s="4" t="s">
        <v>53</v>
      </c>
      <c r="G23" s="4" t="s">
        <v>150</v>
      </c>
      <c r="H23" s="5" t="s">
        <v>108</v>
      </c>
      <c r="I23" s="6" t="s">
        <v>151</v>
      </c>
      <c r="J23" s="6" t="s">
        <v>152</v>
      </c>
      <c r="K23" s="7">
        <v>7</v>
      </c>
      <c r="L23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Angular</v>
      </c>
      <c r="M23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24" spans="1:13" x14ac:dyDescent="0.25">
      <c r="A24" s="7">
        <v>202211022</v>
      </c>
      <c r="B24" s="4" t="s">
        <v>153</v>
      </c>
      <c r="C24" s="4" t="s">
        <v>154</v>
      </c>
      <c r="D24" s="2">
        <v>25995</v>
      </c>
      <c r="E24" s="4" t="s">
        <v>155</v>
      </c>
      <c r="F24" s="4" t="s">
        <v>53</v>
      </c>
      <c r="G24" s="4" t="s">
        <v>156</v>
      </c>
      <c r="H24" s="5" t="s">
        <v>157</v>
      </c>
      <c r="I24" s="6" t="s">
        <v>158</v>
      </c>
      <c r="J24" s="6" t="s">
        <v>159</v>
      </c>
      <c r="K24" s="7">
        <v>1</v>
      </c>
      <c r="L24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HTML e CSS</v>
      </c>
      <c r="M24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25" spans="1:13" x14ac:dyDescent="0.25">
      <c r="A25" s="7">
        <v>202211023</v>
      </c>
      <c r="B25" s="4" t="s">
        <v>160</v>
      </c>
      <c r="C25" s="4" t="s">
        <v>161</v>
      </c>
      <c r="D25" s="2">
        <v>32915</v>
      </c>
      <c r="E25" s="4" t="s">
        <v>162</v>
      </c>
      <c r="F25" s="4" t="s">
        <v>17</v>
      </c>
      <c r="G25" s="4" t="s">
        <v>163</v>
      </c>
      <c r="H25" s="5" t="s">
        <v>164</v>
      </c>
      <c r="I25" s="6" t="s">
        <v>165</v>
      </c>
      <c r="J25" s="6" t="s">
        <v>166</v>
      </c>
      <c r="K25" s="7">
        <v>7</v>
      </c>
      <c r="L25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Angular</v>
      </c>
      <c r="M25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26" spans="1:13" x14ac:dyDescent="0.25">
      <c r="A26" s="7">
        <v>202211024</v>
      </c>
      <c r="B26" s="4" t="s">
        <v>167</v>
      </c>
      <c r="C26" s="4" t="s">
        <v>168</v>
      </c>
      <c r="D26" s="2">
        <v>31083</v>
      </c>
      <c r="E26" s="4" t="s">
        <v>169</v>
      </c>
      <c r="F26" s="4" t="s">
        <v>17</v>
      </c>
      <c r="G26" s="4" t="s">
        <v>170</v>
      </c>
      <c r="H26" s="5" t="s">
        <v>171</v>
      </c>
      <c r="I26" s="6" t="s">
        <v>172</v>
      </c>
      <c r="J26" s="6" t="s">
        <v>173</v>
      </c>
      <c r="K26" s="7">
        <v>1</v>
      </c>
      <c r="L26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HTML e CSS</v>
      </c>
      <c r="M26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27" spans="1:13" x14ac:dyDescent="0.25">
      <c r="A27" s="7">
        <v>202211025</v>
      </c>
      <c r="B27" s="4" t="s">
        <v>174</v>
      </c>
      <c r="C27" s="4" t="s">
        <v>175</v>
      </c>
      <c r="D27" s="2">
        <v>38134</v>
      </c>
      <c r="E27" s="4" t="s">
        <v>176</v>
      </c>
      <c r="F27" s="4" t="s">
        <v>17</v>
      </c>
      <c r="G27" s="4" t="s">
        <v>88</v>
      </c>
      <c r="H27" s="5" t="s">
        <v>89</v>
      </c>
      <c r="I27" s="6" t="s">
        <v>177</v>
      </c>
      <c r="J27" s="6" t="s">
        <v>178</v>
      </c>
      <c r="K27" s="7">
        <v>6</v>
      </c>
      <c r="L27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React</v>
      </c>
      <c r="M27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28" spans="1:13" x14ac:dyDescent="0.25">
      <c r="A28" s="7">
        <v>202211026</v>
      </c>
      <c r="B28" s="4" t="s">
        <v>179</v>
      </c>
      <c r="C28" s="4" t="s">
        <v>180</v>
      </c>
      <c r="D28" s="2">
        <v>27254</v>
      </c>
      <c r="E28" s="4" t="s">
        <v>181</v>
      </c>
      <c r="F28" s="4" t="s">
        <v>17</v>
      </c>
      <c r="G28" s="4" t="s">
        <v>182</v>
      </c>
      <c r="H28" s="5" t="s">
        <v>108</v>
      </c>
      <c r="I28" s="6" t="s">
        <v>183</v>
      </c>
      <c r="J28" s="6" t="s">
        <v>184</v>
      </c>
      <c r="K28" s="7">
        <v>4</v>
      </c>
      <c r="L28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PHP</v>
      </c>
      <c r="M28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  <row r="29" spans="1:13" x14ac:dyDescent="0.25">
      <c r="A29" s="7">
        <v>202211027</v>
      </c>
      <c r="B29" s="4" t="s">
        <v>185</v>
      </c>
      <c r="C29" s="4" t="s">
        <v>186</v>
      </c>
      <c r="D29" s="2">
        <v>27778</v>
      </c>
      <c r="E29" s="4" t="s">
        <v>187</v>
      </c>
      <c r="F29" s="4" t="s">
        <v>17</v>
      </c>
      <c r="G29" s="4" t="s">
        <v>188</v>
      </c>
      <c r="H29" s="5" t="s">
        <v>189</v>
      </c>
      <c r="I29" s="6" t="s">
        <v>190</v>
      </c>
      <c r="J29" s="6" t="s">
        <v>191</v>
      </c>
      <c r="K29" s="7">
        <v>1</v>
      </c>
      <c r="L29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HTML e CSS</v>
      </c>
      <c r="M29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30" spans="1:13" x14ac:dyDescent="0.25">
      <c r="A30" s="7">
        <v>202211028</v>
      </c>
      <c r="B30" s="4" t="s">
        <v>192</v>
      </c>
      <c r="C30" s="4" t="s">
        <v>193</v>
      </c>
      <c r="D30" s="2">
        <v>32221</v>
      </c>
      <c r="E30" s="4" t="s">
        <v>194</v>
      </c>
      <c r="F30" s="4" t="s">
        <v>17</v>
      </c>
      <c r="G30" s="4" t="s">
        <v>195</v>
      </c>
      <c r="H30" s="5" t="s">
        <v>189</v>
      </c>
      <c r="I30" s="6" t="s">
        <v>196</v>
      </c>
      <c r="J30" s="6" t="s">
        <v>197</v>
      </c>
      <c r="K30" s="7">
        <v>7</v>
      </c>
      <c r="L30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Angular</v>
      </c>
      <c r="M30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31" spans="1:13" x14ac:dyDescent="0.25">
      <c r="A31" s="7">
        <v>202211029</v>
      </c>
      <c r="B31" s="4" t="s">
        <v>198</v>
      </c>
      <c r="C31" s="4" t="s">
        <v>199</v>
      </c>
      <c r="D31" s="2">
        <v>37354</v>
      </c>
      <c r="E31" s="4" t="s">
        <v>200</v>
      </c>
      <c r="F31" s="4" t="s">
        <v>17</v>
      </c>
      <c r="G31" s="4" t="s">
        <v>46</v>
      </c>
      <c r="H31" s="5" t="s">
        <v>47</v>
      </c>
      <c r="I31" s="6" t="s">
        <v>201</v>
      </c>
      <c r="J31" s="6" t="s">
        <v>202</v>
      </c>
      <c r="K31" s="7">
        <v>1</v>
      </c>
      <c r="L31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HTML e CSS</v>
      </c>
      <c r="M31" s="4" t="str">
        <f>IF(data[[#This Row],[Cód .Curso]]=1,"Front-end",IF(data[[#This Row],[Cód .Curso]]=2,"Front-end",IF(data[[#This Row],[Cód .Curso]]=6,"Front-end",IF(data[[#This Row],[Cód .Curso]]=7,"Front-end","Back-end"))))</f>
        <v>Front-end</v>
      </c>
    </row>
    <row r="32" spans="1:13" x14ac:dyDescent="0.25">
      <c r="A32" s="7">
        <v>202211030</v>
      </c>
      <c r="B32" s="4" t="s">
        <v>203</v>
      </c>
      <c r="C32" s="4" t="s">
        <v>204</v>
      </c>
      <c r="D32" s="2">
        <v>28145</v>
      </c>
      <c r="E32" s="4" t="s">
        <v>205</v>
      </c>
      <c r="F32" s="4" t="s">
        <v>53</v>
      </c>
      <c r="G32" s="4" t="s">
        <v>114</v>
      </c>
      <c r="H32" s="5" t="s">
        <v>47</v>
      </c>
      <c r="I32" s="6" t="s">
        <v>206</v>
      </c>
      <c r="J32" s="6" t="s">
        <v>207</v>
      </c>
      <c r="K32" s="7">
        <v>5</v>
      </c>
      <c r="L32" s="4" t="str">
        <f>IF(data[[#This Row],[Cód .Curso]]=1,"HTML e CSS",IF(data[[#This Row],[Cód .Curso]]=2,"JavaScript",IF(data[[#This Row],[Cód .Curso]]=3,"Node.JS",IF(data[[#This Row],[Cód .Curso]]=4,"PHP",IF(data[[#This Row],[Cód .Curso]]=5,"Java",IF(data[[#This Row],[Cód .Curso]]=6,"React",IF(data[[#This Row],[Cód .Curso]]=7,"Angular","Python")))))))</f>
        <v>Java</v>
      </c>
      <c r="M32" s="4" t="str">
        <f>IF(data[[#This Row],[Cód .Curso]]=1,"Front-end",IF(data[[#This Row],[Cód .Curso]]=2,"Front-end",IF(data[[#This Row],[Cód .Curso]]=6,"Front-end",IF(data[[#This Row],[Cód .Curso]]=7,"Front-end","Back-end"))))</f>
        <v>Back-end</v>
      </c>
    </row>
  </sheetData>
  <mergeCells count="1">
    <mergeCell ref="A1:M1"/>
  </mergeCells>
  <conditionalFormatting sqref="M2:M1048576">
    <cfRule type="containsText" dxfId="15" priority="1" operator="containsText" text="Back-end">
      <formula>NOT(ISERROR(SEARCH("Back-end",M2)))</formula>
    </cfRule>
    <cfRule type="containsText" dxfId="14" priority="2" operator="containsText" text="Front-end">
      <formula>NOT(ISERROR(SEARCH("Front-end",M2)))</formula>
    </cfRule>
  </conditionalFormatting>
  <dataValidations count="2">
    <dataValidation type="whole" allowBlank="1" showInputMessage="1" showErrorMessage="1" error="Esta célula só aceita números inteiros" sqref="K2:K1048576" xr:uid="{00000000-0002-0000-0000-000000000000}">
      <formula1>1</formula1>
      <formula2>8</formula2>
    </dataValidation>
    <dataValidation type="whole" allowBlank="1" showInputMessage="1" showErrorMessage="1" sqref="A3:A1048576" xr:uid="{00000000-0002-0000-0000-000001000000}">
      <formula1>202201001</formula1>
      <formula2>210012999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Extras!$B$13:$B$14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showGridLines="0" zoomScaleNormal="100" workbookViewId="0">
      <selection activeCell="B2" sqref="B2:C2"/>
    </sheetView>
  </sheetViews>
  <sheetFormatPr defaultRowHeight="15" x14ac:dyDescent="0.25"/>
  <cols>
    <col min="2" max="2" width="14.5703125" style="9" customWidth="1"/>
    <col min="3" max="3" width="46.5703125" style="8" customWidth="1"/>
    <col min="7" max="7" width="19.7109375" customWidth="1"/>
    <col min="8" max="8" width="39.140625" customWidth="1"/>
  </cols>
  <sheetData>
    <row r="2" spans="2:8" ht="24.95" customHeight="1" x14ac:dyDescent="0.25">
      <c r="B2" s="27" t="s">
        <v>208</v>
      </c>
      <c r="C2" s="27"/>
      <c r="G2" s="28" t="s">
        <v>209</v>
      </c>
      <c r="H2" s="28"/>
    </row>
    <row r="3" spans="2:8" ht="12.75" customHeight="1" x14ac:dyDescent="0.25"/>
    <row r="4" spans="2:8" s="8" customFormat="1" ht="30" customHeight="1" x14ac:dyDescent="0.25">
      <c r="B4" s="11" t="s">
        <v>1</v>
      </c>
      <c r="C4" s="12">
        <v>202211018</v>
      </c>
      <c r="G4" s="13" t="s">
        <v>210</v>
      </c>
      <c r="H4" s="16" t="s">
        <v>93</v>
      </c>
    </row>
    <row r="5" spans="2:8" ht="6" customHeight="1" x14ac:dyDescent="0.25"/>
    <row r="6" spans="2:8" s="8" customFormat="1" ht="30" customHeight="1" x14ac:dyDescent="0.25">
      <c r="B6" s="11" t="s">
        <v>2</v>
      </c>
      <c r="C6" s="10" t="str">
        <f>VLOOKUP(C4,Alunos!A3:M32,2,0)</f>
        <v>Maitê Allana Castro</v>
      </c>
      <c r="G6" s="13" t="s">
        <v>2</v>
      </c>
      <c r="H6" s="14" t="str">
        <f>_xlfn.XLOOKUP(H4,Alunos!C:C,Alunos!B:B,"-",0,1)</f>
        <v>Anthony Guilherme Moura</v>
      </c>
    </row>
    <row r="7" spans="2:8" ht="6" customHeight="1" x14ac:dyDescent="0.25"/>
    <row r="8" spans="2:8" s="8" customFormat="1" ht="30" customHeight="1" x14ac:dyDescent="0.25">
      <c r="B8" s="11" t="s">
        <v>211</v>
      </c>
      <c r="C8" s="10" t="str">
        <f>VLOOKUP(C4,Alunos!A3:M32,5,0)</f>
        <v>maite-castro75@valparaibaimoveis.com.br</v>
      </c>
      <c r="G8" s="13" t="s">
        <v>212</v>
      </c>
      <c r="H8" s="15">
        <f>_xlfn.XLOOKUP(H4,Alunos!C:C,Alunos!D:D,"-",0,1)</f>
        <v>15365</v>
      </c>
    </row>
    <row r="9" spans="2:8" ht="6" customHeight="1" x14ac:dyDescent="0.25"/>
    <row r="10" spans="2:8" ht="30" customHeight="1" x14ac:dyDescent="0.25">
      <c r="B10" s="11" t="s">
        <v>213</v>
      </c>
      <c r="C10" s="10" t="str">
        <f>VLOOKUP(C4,Alunos!A3:M32,9,0)</f>
        <v>(83) 2589-6434</v>
      </c>
      <c r="G10" s="13" t="s">
        <v>214</v>
      </c>
      <c r="H10" s="14" t="str">
        <f>_xlfn.XLOOKUP(H4,Alunos!C:C,Alunos!J:J,"-",0,1)</f>
        <v>(61) 98434-4267</v>
      </c>
    </row>
    <row r="11" spans="2:8" ht="6" customHeight="1" x14ac:dyDescent="0.25"/>
    <row r="12" spans="2:8" ht="30" customHeight="1" x14ac:dyDescent="0.25">
      <c r="B12" s="11" t="s">
        <v>214</v>
      </c>
      <c r="C12" s="10" t="str">
        <f>VLOOKUP(C4,Alunos!A3:M32,10,0)</f>
        <v>(83) 98303-4602</v>
      </c>
      <c r="G12" s="13" t="s">
        <v>215</v>
      </c>
      <c r="H12" s="14" t="str">
        <f>_xlfn.XLOOKUP(H4,Alunos!C:C,Alunos!G:G,"-",0,1)</f>
        <v>Águas Lindas de Goiás</v>
      </c>
    </row>
    <row r="13" spans="2:8" ht="6" customHeight="1" x14ac:dyDescent="0.25"/>
    <row r="14" spans="2:8" ht="30" customHeight="1" x14ac:dyDescent="0.25">
      <c r="B14" s="11" t="s">
        <v>12</v>
      </c>
      <c r="C14" s="10" t="str">
        <f>VLOOKUP(C4,Alunos!A3:M32,12,0)</f>
        <v>Python</v>
      </c>
      <c r="G14" s="13" t="s">
        <v>8</v>
      </c>
      <c r="H14" s="14" t="str">
        <f>_xlfn.XLOOKUP(H4,Alunos!C:C,Alunos!H:H,"-",0,1)</f>
        <v>GO</v>
      </c>
    </row>
  </sheetData>
  <mergeCells count="2">
    <mergeCell ref="B2:C2"/>
    <mergeCell ref="G2:H2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sta célula só aceita valores numéricos entre 202200000 e 209999999" xr:uid="{00000000-0002-0000-0100-000000000000}">
          <x14:formula1>
            <xm:f>Alunos!$A$3:$A$1048576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showGridLines="0" workbookViewId="0">
      <selection activeCell="A5" sqref="A5"/>
    </sheetView>
  </sheetViews>
  <sheetFormatPr defaultRowHeight="15" x14ac:dyDescent="0.25"/>
  <cols>
    <col min="1" max="1" width="22" bestFit="1" customWidth="1"/>
    <col min="2" max="2" width="19.5703125" bestFit="1" customWidth="1"/>
    <col min="3" max="3" width="10.140625" bestFit="1" customWidth="1"/>
    <col min="4" max="4" width="10.7109375" bestFit="1" customWidth="1"/>
    <col min="5" max="5" width="18.42578125" bestFit="1" customWidth="1"/>
    <col min="6" max="6" width="18.140625" bestFit="1" customWidth="1"/>
    <col min="7" max="7" width="18.42578125" bestFit="1" customWidth="1"/>
    <col min="8" max="8" width="18.140625" bestFit="1" customWidth="1"/>
    <col min="9" max="9" width="18.42578125" bestFit="1" customWidth="1"/>
    <col min="10" max="10" width="18.140625" bestFit="1" customWidth="1"/>
    <col min="11" max="11" width="18.42578125" bestFit="1" customWidth="1"/>
    <col min="12" max="12" width="18.140625" bestFit="1" customWidth="1"/>
    <col min="13" max="13" width="18.42578125" bestFit="1" customWidth="1"/>
    <col min="14" max="14" width="18.140625" bestFit="1" customWidth="1"/>
    <col min="15" max="15" width="18.42578125" bestFit="1" customWidth="1"/>
    <col min="16" max="16" width="27.28515625" bestFit="1" customWidth="1"/>
    <col min="17" max="17" width="27.5703125" bestFit="1" customWidth="1"/>
    <col min="18" max="18" width="18.140625" bestFit="1" customWidth="1"/>
    <col min="19" max="19" width="18.42578125" bestFit="1" customWidth="1"/>
    <col min="20" max="20" width="18.140625" bestFit="1" customWidth="1"/>
    <col min="21" max="21" width="18.42578125" bestFit="1" customWidth="1"/>
    <col min="22" max="22" width="18.140625" bestFit="1" customWidth="1"/>
    <col min="23" max="23" width="18.42578125" bestFit="1" customWidth="1"/>
    <col min="24" max="24" width="18.140625" bestFit="1" customWidth="1"/>
    <col min="25" max="25" width="18.42578125" bestFit="1" customWidth="1"/>
    <col min="26" max="26" width="18.140625" bestFit="1" customWidth="1"/>
    <col min="27" max="27" width="18.42578125" bestFit="1" customWidth="1"/>
    <col min="28" max="28" width="18.140625" bestFit="1" customWidth="1"/>
    <col min="29" max="29" width="18.42578125" bestFit="1" customWidth="1"/>
    <col min="30" max="30" width="18.140625" bestFit="1" customWidth="1"/>
    <col min="31" max="31" width="18.42578125" bestFit="1" customWidth="1"/>
    <col min="32" max="32" width="28" bestFit="1" customWidth="1"/>
    <col min="33" max="33" width="28.28515625" bestFit="1" customWidth="1"/>
    <col min="34" max="34" width="23.140625" bestFit="1" customWidth="1"/>
    <col min="35" max="35" width="23.42578125" bestFit="1" customWidth="1"/>
  </cols>
  <sheetData>
    <row r="1" spans="1:4" x14ac:dyDescent="0.25">
      <c r="A1" s="3" t="s">
        <v>8</v>
      </c>
      <c r="B1" t="s">
        <v>216</v>
      </c>
    </row>
    <row r="3" spans="1:4" x14ac:dyDescent="0.25">
      <c r="A3" s="3" t="s">
        <v>217</v>
      </c>
      <c r="B3" s="3" t="s">
        <v>218</v>
      </c>
    </row>
    <row r="4" spans="1:4" x14ac:dyDescent="0.25">
      <c r="A4" s="3" t="s">
        <v>219</v>
      </c>
      <c r="B4" t="s">
        <v>53</v>
      </c>
      <c r="C4" t="s">
        <v>17</v>
      </c>
      <c r="D4" t="s">
        <v>220</v>
      </c>
    </row>
    <row r="5" spans="1:4" x14ac:dyDescent="0.25">
      <c r="A5" s="1" t="s">
        <v>221</v>
      </c>
      <c r="B5" s="30">
        <v>6</v>
      </c>
      <c r="C5" s="30">
        <v>11</v>
      </c>
      <c r="D5" s="30">
        <v>17</v>
      </c>
    </row>
    <row r="6" spans="1:4" x14ac:dyDescent="0.25">
      <c r="A6" s="1" t="s">
        <v>226</v>
      </c>
      <c r="B6" s="30">
        <v>3</v>
      </c>
      <c r="C6" s="30">
        <v>10</v>
      </c>
      <c r="D6" s="30">
        <v>13</v>
      </c>
    </row>
    <row r="7" spans="1:4" x14ac:dyDescent="0.25">
      <c r="A7" s="1" t="s">
        <v>220</v>
      </c>
      <c r="B7" s="30">
        <v>9</v>
      </c>
      <c r="C7" s="30">
        <v>21</v>
      </c>
      <c r="D7" s="30">
        <v>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"/>
  <sheetViews>
    <sheetView showGridLines="0" workbookViewId="0">
      <selection activeCell="M37" sqref="M37"/>
    </sheetView>
  </sheetViews>
  <sheetFormatPr defaultRowHeight="15" x14ac:dyDescent="0.25"/>
  <cols>
    <col min="1" max="1" width="11" bestFit="1" customWidth="1"/>
    <col min="2" max="2" width="12.140625" customWidth="1"/>
    <col min="9" max="11" width="10" bestFit="1" customWidth="1"/>
  </cols>
  <sheetData>
    <row r="1" spans="1:16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6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6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6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6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6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6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6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P9" t="s">
        <v>227</v>
      </c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6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6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6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6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6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6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3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3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13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3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13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13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  <row r="29" spans="1:13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1:1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1:13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8" sqref="D8"/>
    </sheetView>
  </sheetViews>
  <sheetFormatPr defaultRowHeight="15" x14ac:dyDescent="0.25"/>
  <cols>
    <col min="1" max="1" width="9.28515625" customWidth="1"/>
    <col min="2" max="2" width="23.7109375" bestFit="1" customWidth="1"/>
    <col min="4" max="4" width="33.28515625" bestFit="1" customWidth="1"/>
    <col min="6" max="6" width="23.7109375" bestFit="1" customWidth="1"/>
    <col min="7" max="7" width="5.42578125" bestFit="1" customWidth="1"/>
    <col min="9" max="9" width="12.140625" customWidth="1"/>
    <col min="10" max="10" width="5.42578125" bestFit="1" customWidth="1"/>
    <col min="12" max="12" width="10.5703125" bestFit="1" customWidth="1"/>
    <col min="13" max="13" width="8.5703125" bestFit="1" customWidth="1"/>
  </cols>
  <sheetData>
    <row r="1" spans="1:13" x14ac:dyDescent="0.25">
      <c r="A1" t="s">
        <v>228</v>
      </c>
      <c r="B1" t="s">
        <v>12</v>
      </c>
      <c r="D1" s="29" t="s">
        <v>237</v>
      </c>
      <c r="F1" s="29" t="s">
        <v>236</v>
      </c>
      <c r="G1" s="29"/>
      <c r="H1" s="29"/>
      <c r="I1" s="29"/>
      <c r="J1" s="29"/>
      <c r="K1" s="29"/>
      <c r="L1" s="29"/>
      <c r="M1" s="29"/>
    </row>
    <row r="2" spans="1:13" x14ac:dyDescent="0.25">
      <c r="A2">
        <v>1</v>
      </c>
      <c r="B2" t="s">
        <v>232</v>
      </c>
      <c r="D2" s="29"/>
      <c r="F2" s="29"/>
      <c r="G2" s="29"/>
      <c r="H2" s="29"/>
      <c r="I2" s="29"/>
      <c r="J2" s="29"/>
      <c r="K2" s="29"/>
      <c r="L2" s="29"/>
      <c r="M2" s="29"/>
    </row>
    <row r="3" spans="1:13" x14ac:dyDescent="0.25">
      <c r="A3">
        <v>2</v>
      </c>
      <c r="B3" t="s">
        <v>233</v>
      </c>
    </row>
    <row r="4" spans="1:13" x14ac:dyDescent="0.25">
      <c r="A4">
        <v>3</v>
      </c>
      <c r="B4" t="s">
        <v>223</v>
      </c>
      <c r="D4" t="s">
        <v>229</v>
      </c>
      <c r="F4" s="18" t="s">
        <v>12</v>
      </c>
      <c r="G4" s="19" t="s">
        <v>230</v>
      </c>
      <c r="I4" s="18" t="s">
        <v>231</v>
      </c>
      <c r="J4" s="18" t="s">
        <v>230</v>
      </c>
      <c r="L4" t="s">
        <v>8</v>
      </c>
      <c r="M4" t="s">
        <v>230</v>
      </c>
    </row>
    <row r="5" spans="1:13" x14ac:dyDescent="0.25">
      <c r="A5">
        <v>4</v>
      </c>
      <c r="B5" t="s">
        <v>224</v>
      </c>
      <c r="D5">
        <f ca="1">RANDBETWEEN(1,8)</f>
        <v>7</v>
      </c>
      <c r="F5" s="20" t="s">
        <v>232</v>
      </c>
      <c r="G5" s="21">
        <f>COUNTIF(Alunos!L:L,"HTML e CSS")</f>
        <v>6</v>
      </c>
      <c r="I5" s="22" t="s">
        <v>17</v>
      </c>
      <c r="J5" s="23">
        <f>COUNTIF(Alunos!F:F,"Masculino")</f>
        <v>21</v>
      </c>
      <c r="L5" t="s">
        <v>40</v>
      </c>
      <c r="M5">
        <f>COUNTIF(Alunos!H:H,"BA")</f>
        <v>2</v>
      </c>
    </row>
    <row r="6" spans="1:13" x14ac:dyDescent="0.25">
      <c r="A6">
        <v>5</v>
      </c>
      <c r="B6" t="s">
        <v>222</v>
      </c>
      <c r="F6" s="22" t="s">
        <v>233</v>
      </c>
      <c r="G6" s="23">
        <f>COUNTIF(Alunos!L:L,"JavaScript")</f>
        <v>1</v>
      </c>
      <c r="I6" s="20" t="s">
        <v>53</v>
      </c>
      <c r="J6" s="21">
        <f>COUNTIF(Alunos!F:F,"Feminino")</f>
        <v>9</v>
      </c>
      <c r="L6" t="s">
        <v>108</v>
      </c>
      <c r="M6">
        <f>COUNTIF(Alunos!H:H,"CE")</f>
        <v>3</v>
      </c>
    </row>
    <row r="7" spans="1:13" x14ac:dyDescent="0.25">
      <c r="A7">
        <v>6</v>
      </c>
      <c r="B7" t="s">
        <v>234</v>
      </c>
      <c r="F7" s="20" t="s">
        <v>223</v>
      </c>
      <c r="G7" s="21">
        <f>COUNTIF(Alunos!L:L,"Node.JS")</f>
        <v>2</v>
      </c>
      <c r="I7" s="24" t="s">
        <v>220</v>
      </c>
      <c r="J7" s="18">
        <f>SUM(J5,J6)</f>
        <v>30</v>
      </c>
      <c r="L7" t="s">
        <v>19</v>
      </c>
      <c r="M7">
        <f>COUNTIF(Alunos!H:H,"DF")</f>
        <v>1</v>
      </c>
    </row>
    <row r="8" spans="1:13" x14ac:dyDescent="0.25">
      <c r="A8">
        <v>7</v>
      </c>
      <c r="B8" t="s">
        <v>235</v>
      </c>
      <c r="F8" s="22" t="s">
        <v>224</v>
      </c>
      <c r="G8" s="23">
        <f>COUNTIF(Alunos!L:L,"PHP")</f>
        <v>6</v>
      </c>
      <c r="L8" t="s">
        <v>96</v>
      </c>
      <c r="M8">
        <f>COUNTIF(Alunos!H:H,"GO")</f>
        <v>1</v>
      </c>
    </row>
    <row r="9" spans="1:13" x14ac:dyDescent="0.25">
      <c r="A9">
        <v>8</v>
      </c>
      <c r="B9" t="s">
        <v>225</v>
      </c>
      <c r="F9" s="20" t="s">
        <v>222</v>
      </c>
      <c r="G9" s="21">
        <f>COUNTIF(Alunos!L:L,"Java")</f>
        <v>3</v>
      </c>
      <c r="L9" t="s">
        <v>47</v>
      </c>
      <c r="M9">
        <f>COUNTIF(Alunos!H:H,"MA")</f>
        <v>4</v>
      </c>
    </row>
    <row r="10" spans="1:13" x14ac:dyDescent="0.25">
      <c r="F10" s="22" t="s">
        <v>234</v>
      </c>
      <c r="G10" s="23">
        <f>COUNTIF(Alunos!L:L,"React")</f>
        <v>1</v>
      </c>
      <c r="L10" t="s">
        <v>189</v>
      </c>
      <c r="M10">
        <f>COUNTIF(Alunos!H:H,"MG")</f>
        <v>2</v>
      </c>
    </row>
    <row r="11" spans="1:13" x14ac:dyDescent="0.25">
      <c r="F11" s="20" t="s">
        <v>235</v>
      </c>
      <c r="G11" s="21">
        <f>COUNTIF(Alunos!L:L,"Angular")</f>
        <v>5</v>
      </c>
      <c r="L11" t="s">
        <v>82</v>
      </c>
      <c r="M11">
        <f>COUNTIF(Alunos!H:H,"MS")</f>
        <v>1</v>
      </c>
    </row>
    <row r="12" spans="1:13" x14ac:dyDescent="0.25">
      <c r="B12" t="s">
        <v>231</v>
      </c>
      <c r="F12" s="22" t="s">
        <v>225</v>
      </c>
      <c r="G12" s="23">
        <f>COUNTIF(Alunos!L:L,"Python")</f>
        <v>6</v>
      </c>
      <c r="L12" t="s">
        <v>171</v>
      </c>
      <c r="M12">
        <f>COUNTIF(Alunos!H:H,"MT")</f>
        <v>1</v>
      </c>
    </row>
    <row r="13" spans="1:13" x14ac:dyDescent="0.25">
      <c r="B13" t="s">
        <v>17</v>
      </c>
      <c r="F13" s="24" t="s">
        <v>220</v>
      </c>
      <c r="G13" s="18">
        <f>SUM(G5:G12)</f>
        <v>30</v>
      </c>
      <c r="L13" t="s">
        <v>138</v>
      </c>
      <c r="M13">
        <f>COUNTIF(Alunos!H:H,"PA")</f>
        <v>1</v>
      </c>
    </row>
    <row r="14" spans="1:13" x14ac:dyDescent="0.25">
      <c r="B14" t="s">
        <v>53</v>
      </c>
      <c r="L14" t="s">
        <v>131</v>
      </c>
      <c r="M14">
        <f>COUNTIF(Alunos!H:H,"PB")</f>
        <v>1</v>
      </c>
    </row>
    <row r="15" spans="1:13" x14ac:dyDescent="0.25">
      <c r="L15" t="s">
        <v>33</v>
      </c>
      <c r="M15">
        <f>COUNTIF(Alunos!H:H,"PE")</f>
        <v>1</v>
      </c>
    </row>
    <row r="16" spans="1:13" x14ac:dyDescent="0.25">
      <c r="F16" s="18" t="s">
        <v>13</v>
      </c>
      <c r="G16" s="19" t="s">
        <v>230</v>
      </c>
      <c r="L16" t="s">
        <v>68</v>
      </c>
      <c r="M16">
        <f>COUNTIF(Alunos!H:H,"PR")</f>
        <v>1</v>
      </c>
    </row>
    <row r="17" spans="6:13" x14ac:dyDescent="0.25">
      <c r="F17" s="20" t="s">
        <v>221</v>
      </c>
      <c r="G17" s="21">
        <f>COUNTIF(Alunos!M:M,"Back-end")</f>
        <v>17</v>
      </c>
      <c r="L17" t="s">
        <v>26</v>
      </c>
      <c r="M17">
        <f>COUNTIF(Alunos!H:H,"RJ")</f>
        <v>1</v>
      </c>
    </row>
    <row r="18" spans="6:13" x14ac:dyDescent="0.25">
      <c r="F18" s="22" t="s">
        <v>226</v>
      </c>
      <c r="G18" s="23">
        <f>COUNTIF(Alunos!M:M,"Front-end")</f>
        <v>13</v>
      </c>
      <c r="L18" t="s">
        <v>89</v>
      </c>
      <c r="M18">
        <f>COUNTIF(Alunos!H:H,"RR")</f>
        <v>4</v>
      </c>
    </row>
    <row r="19" spans="6:13" x14ac:dyDescent="0.25">
      <c r="F19" s="24" t="s">
        <v>220</v>
      </c>
      <c r="G19" s="18">
        <f>SUM(G17,G18)</f>
        <v>30</v>
      </c>
      <c r="L19" t="s">
        <v>157</v>
      </c>
      <c r="M19">
        <f>COUNTIF(Alunos!H:H,"RS")</f>
        <v>1</v>
      </c>
    </row>
    <row r="20" spans="6:13" x14ac:dyDescent="0.25">
      <c r="L20" t="s">
        <v>55</v>
      </c>
      <c r="M20">
        <f>COUNTIF(Alunos!H:H,"SC")</f>
        <v>2</v>
      </c>
    </row>
    <row r="21" spans="6:13" x14ac:dyDescent="0.25">
      <c r="L21" t="s">
        <v>75</v>
      </c>
      <c r="M21">
        <f>COUNTIF(Alunos!H:H,"SP")</f>
        <v>2</v>
      </c>
    </row>
    <row r="22" spans="6:13" x14ac:dyDescent="0.25">
      <c r="L22" t="s">
        <v>164</v>
      </c>
      <c r="M22">
        <f>COUNTIF(Alunos!H:H,"TO")</f>
        <v>1</v>
      </c>
    </row>
    <row r="23" spans="6:13" x14ac:dyDescent="0.25">
      <c r="L23" s="24" t="s">
        <v>220</v>
      </c>
      <c r="M23" s="18">
        <f>SUM(M5:M22)</f>
        <v>30</v>
      </c>
    </row>
  </sheetData>
  <mergeCells count="2">
    <mergeCell ref="F1:M2"/>
    <mergeCell ref="D1:D2"/>
  </mergeCells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K 2 O V S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3 K 2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t j l U o i k e 4 D g A A A B E A A A A T A B w A R m 9 y b X V s Y X M v U 2 V j d G l v b j E u b S C i G A A o o B Q A A A A A A A A A A A A A A A A A A A A A A A A A A A A r T k 0 u y c z P U w i G 0 I b W A F B L A Q I t A B Q A A g A I A N y t j l U p x 4 m g p A A A A P Y A A A A S A A A A A A A A A A A A A A A A A A A A A A B D b 2 5 m a W c v U G F j a 2 F n Z S 5 4 b W x Q S w E C L Q A U A A I A C A D c r Y 5 V D 8 r p q 6 Q A A A D p A A A A E w A A A A A A A A A A A A A A A A D w A A A A W 0 N v b n R l b n R f V H l w Z X N d L n h t b F B L A Q I t A B Q A A g A I A N y t j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W P 0 I s g O a j S J A w S U 6 p 0 n N B A A A A A A I A A A A A A B B m A A A A A Q A A I A A A A D 1 y 5 f L K 7 3 / v h s N u D 0 O Y u a D B g 3 x w H T R F 0 N 3 z t l F g s R e Y A A A A A A 6 A A A A A A g A A I A A A A E 0 Z O M 0 R K Z L M W F X g i 4 c k R M J i P e / N S 2 E g 2 i Z Q e 4 q r H Q L i U A A A A B Z 7 9 2 k o C 3 A L i 5 h w L 2 0 s D P 3 k w 0 w + b v j W b i V x t e X 7 U H K h i Z W c m 4 j 7 g v Z e d 7 C l q a 5 F 1 v Z U E H j D v e o R p v h E o a j n h p h D x / G 4 F D U 9 0 k B B 1 z b F H J z 1 Q A A A A F w L G z 0 Y v J H w h V c D A r p f E c u + y w p V W L M T K L g g e 2 l M U c Q + + U T L w W C j Z m Q O I r j N h D Z Z v E Q C 7 1 b E 6 U k q l S R Q Z h W N S 1 Q = < / D a t a M a s h u p > 
</file>

<file path=customXml/itemProps1.xml><?xml version="1.0" encoding="utf-8"?>
<ds:datastoreItem xmlns:ds="http://schemas.openxmlformats.org/officeDocument/2006/customXml" ds:itemID="{9678178A-2BD7-48CB-861E-12672CE034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Alunos</vt:lpstr>
      <vt:lpstr>Procs</vt:lpstr>
      <vt:lpstr>Tabela Dinâmica</vt:lpstr>
      <vt:lpstr>Gráficos</vt:lpstr>
      <vt:lpstr>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Edelson Barboza</dc:creator>
  <cp:keywords/>
  <dc:description/>
  <cp:lastModifiedBy>Edelson Barboza</cp:lastModifiedBy>
  <cp:revision/>
  <dcterms:created xsi:type="dcterms:W3CDTF">2022-11-30T15:09:41Z</dcterms:created>
  <dcterms:modified xsi:type="dcterms:W3CDTF">2022-12-15T00:54:35Z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2022-11-30T15:25:08Z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c0db321b-89b5-4743-8189-e0afec0e85c0</vt:lpwstr>
  </property>
  <property fmtid="{D5CDD505-2E9C-101B-9397-08002B2CF9AE}" pid="7" name="MSIP_Label_defa4170-0d19-0005-0004-bc88714345d2_ActionId">
    <vt:lpwstr>fc12b691-5909-4377-b9cf-c30deae37420</vt:lpwstr>
  </property>
  <property fmtid="{D5CDD505-2E9C-101B-9397-08002B2CF9AE}" pid="8" name="MSIP_Label_defa4170-0d19-0005-0004-bc88714345d2_ContentBits">
    <vt:lpwstr>0</vt:lpwstr>
  </property>
</Properties>
</file>