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86c792a308eed8/Documentos/Pessoal/Doutorado/SubmissaoRevistas/"/>
    </mc:Choice>
  </mc:AlternateContent>
  <xr:revisionPtr revIDLastSave="8" documentId="8_{16E6C544-627E-4C6C-A78B-259673405C5F}" xr6:coauthVersionLast="47" xr6:coauthVersionMax="47" xr10:uidLastSave="{BBB19A4D-41DF-4E77-A0F2-F3E24C71BA4E}"/>
  <bookViews>
    <workbookView xWindow="0" yWindow="0" windowWidth="20490" windowHeight="10920" activeTab="5" xr2:uid="{00000000-000D-0000-FFFF-FFFF00000000}"/>
  </bookViews>
  <sheets>
    <sheet name="2018" sheetId="6" r:id="rId1"/>
    <sheet name="2019" sheetId="1" r:id="rId2"/>
    <sheet name="2020" sheetId="2" r:id="rId3"/>
    <sheet name="2021" sheetId="3" r:id="rId4"/>
    <sheet name="2022" sheetId="17" r:id="rId5"/>
    <sheet name="2023" sheetId="1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8" i="18" l="1"/>
  <c r="L38" i="18"/>
  <c r="K38" i="18"/>
  <c r="J38" i="18"/>
  <c r="I38" i="18"/>
  <c r="H38" i="18"/>
  <c r="G38" i="18"/>
  <c r="F38" i="18"/>
  <c r="E38" i="18"/>
  <c r="D38" i="18"/>
  <c r="C38" i="18"/>
  <c r="B38" i="18"/>
  <c r="M24" i="18"/>
  <c r="M45" i="18" s="1"/>
  <c r="L24" i="18"/>
  <c r="L45" i="18" s="1"/>
  <c r="K24" i="18"/>
  <c r="J24" i="18"/>
  <c r="J45" i="18" s="1"/>
  <c r="I24" i="18"/>
  <c r="I45" i="18" s="1"/>
  <c r="H24" i="18"/>
  <c r="G24" i="18"/>
  <c r="F24" i="18"/>
  <c r="F45" i="18" s="1"/>
  <c r="E24" i="18"/>
  <c r="E45" i="18" s="1"/>
  <c r="D24" i="18"/>
  <c r="C24" i="18"/>
  <c r="B24" i="18"/>
  <c r="B45" i="18" s="1"/>
  <c r="N23" i="18"/>
  <c r="N11" i="18"/>
  <c r="O50" i="6"/>
  <c r="O25" i="6"/>
  <c r="O35" i="6"/>
  <c r="O31" i="6"/>
  <c r="O11" i="6"/>
  <c r="N38" i="18" l="1"/>
  <c r="D43" i="18"/>
  <c r="H43" i="18"/>
  <c r="F43" i="18"/>
  <c r="J43" i="18"/>
  <c r="C43" i="18"/>
  <c r="G43" i="18"/>
  <c r="K43" i="18"/>
  <c r="E43" i="18"/>
  <c r="I43" i="18"/>
  <c r="M43" i="18"/>
  <c r="L43" i="18"/>
  <c r="K45" i="18"/>
  <c r="D45" i="18"/>
  <c r="H45" i="18"/>
  <c r="G45" i="18"/>
  <c r="N24" i="18"/>
  <c r="N45" i="18" s="1"/>
  <c r="B43" i="18"/>
  <c r="C45" i="18"/>
  <c r="N43" i="18" l="1"/>
  <c r="C45" i="3" l="1"/>
  <c r="D45" i="3"/>
  <c r="E45" i="3"/>
  <c r="F45" i="3"/>
  <c r="G45" i="3"/>
  <c r="H45" i="3"/>
  <c r="I45" i="3"/>
  <c r="J45" i="3"/>
  <c r="K45" i="3"/>
  <c r="L45" i="3"/>
  <c r="M45" i="3"/>
  <c r="B45" i="3"/>
  <c r="O42" i="3"/>
  <c r="O24" i="3"/>
  <c r="O38" i="3"/>
  <c r="O45" i="2"/>
  <c r="P47" i="1"/>
  <c r="N45" i="17"/>
  <c r="O53" i="2"/>
  <c r="C45" i="17"/>
  <c r="D45" i="17"/>
  <c r="E45" i="17"/>
  <c r="F45" i="17"/>
  <c r="G45" i="17"/>
  <c r="H45" i="17"/>
  <c r="I45" i="17"/>
  <c r="J45" i="17"/>
  <c r="K45" i="17"/>
  <c r="L45" i="17"/>
  <c r="M45" i="17"/>
  <c r="B45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B43" i="17"/>
  <c r="N40" i="17"/>
  <c r="N39" i="17"/>
  <c r="M38" i="17"/>
  <c r="L38" i="17"/>
  <c r="K38" i="17"/>
  <c r="J38" i="17"/>
  <c r="I38" i="17"/>
  <c r="H38" i="17"/>
  <c r="G38" i="17"/>
  <c r="F38" i="17"/>
  <c r="E38" i="17"/>
  <c r="D38" i="17"/>
  <c r="C38" i="17"/>
  <c r="B38" i="17"/>
  <c r="N38" i="17" s="1"/>
  <c r="N36" i="17"/>
  <c r="N35" i="17"/>
  <c r="N34" i="17"/>
  <c r="N33" i="17"/>
  <c r="N32" i="17"/>
  <c r="N31" i="17"/>
  <c r="N30" i="17"/>
  <c r="N29" i="17"/>
  <c r="N28" i="17"/>
  <c r="N27" i="17"/>
  <c r="N26" i="17"/>
  <c r="N25" i="17"/>
  <c r="M24" i="17"/>
  <c r="L24" i="17"/>
  <c r="K24" i="17"/>
  <c r="J24" i="17"/>
  <c r="I24" i="17"/>
  <c r="H24" i="17"/>
  <c r="G24" i="17"/>
  <c r="F24" i="17"/>
  <c r="E24" i="17"/>
  <c r="D24" i="17"/>
  <c r="C24" i="17"/>
  <c r="B24" i="17"/>
  <c r="N24" i="17" s="1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B11" i="17"/>
  <c r="P11" i="17" l="1"/>
  <c r="C50" i="1" l="1"/>
  <c r="D50" i="1"/>
  <c r="E50" i="1"/>
  <c r="F50" i="1"/>
  <c r="G50" i="1"/>
  <c r="H50" i="1"/>
  <c r="I50" i="1"/>
  <c r="J50" i="1"/>
  <c r="K50" i="1"/>
  <c r="L50" i="1"/>
  <c r="M50" i="1"/>
  <c r="B50" i="1"/>
  <c r="P11" i="3" l="1"/>
  <c r="P11" i="2"/>
  <c r="Q11" i="1"/>
  <c r="P42" i="1"/>
  <c r="P25" i="1"/>
  <c r="P8" i="1"/>
  <c r="O11" i="2"/>
  <c r="N37" i="3"/>
  <c r="N42" i="3" s="1"/>
  <c r="N23" i="3"/>
  <c r="O23" i="3" s="1"/>
  <c r="N11" i="3"/>
  <c r="O8" i="3"/>
  <c r="N8" i="3"/>
  <c r="O37" i="3" l="1"/>
  <c r="P11" i="1" l="1"/>
  <c r="P13" i="1"/>
  <c r="P14" i="1"/>
  <c r="P15" i="1"/>
  <c r="P16" i="1"/>
  <c r="P17" i="1"/>
  <c r="P18" i="1"/>
  <c r="P12" i="1"/>
  <c r="O13" i="2"/>
  <c r="O14" i="2"/>
  <c r="O15" i="2"/>
  <c r="O16" i="2"/>
  <c r="O17" i="2"/>
  <c r="O18" i="2"/>
  <c r="O12" i="2"/>
  <c r="O13" i="3"/>
  <c r="O14" i="3"/>
  <c r="O15" i="3"/>
  <c r="O16" i="3"/>
  <c r="O17" i="3"/>
  <c r="O18" i="3"/>
  <c r="O12" i="3"/>
  <c r="O11" i="3" s="1"/>
  <c r="C49" i="2"/>
  <c r="C52" i="2" s="1"/>
  <c r="D49" i="2"/>
  <c r="D52" i="2" s="1"/>
  <c r="E49" i="2"/>
  <c r="E52" i="2" s="1"/>
  <c r="F49" i="2"/>
  <c r="F52" i="2" s="1"/>
  <c r="G49" i="2"/>
  <c r="H49" i="2"/>
  <c r="I49" i="2"/>
  <c r="I52" i="2" s="1"/>
  <c r="J49" i="2"/>
  <c r="J52" i="2" s="1"/>
  <c r="K49" i="2"/>
  <c r="K52" i="2" s="1"/>
  <c r="L49" i="2"/>
  <c r="L52" i="2" s="1"/>
  <c r="M49" i="2"/>
  <c r="M52" i="2" s="1"/>
  <c r="B49" i="2"/>
  <c r="B55" i="2" s="1"/>
  <c r="C55" i="2"/>
  <c r="D55" i="2"/>
  <c r="E55" i="2"/>
  <c r="F55" i="2"/>
  <c r="G55" i="2"/>
  <c r="H55" i="2"/>
  <c r="I55" i="2"/>
  <c r="J55" i="2"/>
  <c r="K55" i="2"/>
  <c r="L55" i="2"/>
  <c r="M55" i="2"/>
  <c r="F48" i="3"/>
  <c r="O47" i="3"/>
  <c r="G52" i="2"/>
  <c r="H52" i="2"/>
  <c r="C53" i="1"/>
  <c r="D53" i="1"/>
  <c r="E53" i="1"/>
  <c r="F53" i="1"/>
  <c r="G53" i="1"/>
  <c r="H53" i="1"/>
  <c r="I53" i="1"/>
  <c r="J53" i="1"/>
  <c r="K53" i="1"/>
  <c r="L53" i="1"/>
  <c r="M53" i="1"/>
  <c r="B53" i="1"/>
  <c r="C48" i="3"/>
  <c r="D48" i="3"/>
  <c r="O48" i="3"/>
  <c r="G48" i="3"/>
  <c r="H48" i="3"/>
  <c r="I48" i="3"/>
  <c r="J48" i="3"/>
  <c r="B48" i="3"/>
  <c r="E48" i="3" l="1"/>
  <c r="B52" i="2"/>
  <c r="N40" i="2"/>
  <c r="O40" i="2" s="1"/>
  <c r="N24" i="2"/>
  <c r="O24" i="2" s="1"/>
  <c r="N11" i="2"/>
  <c r="N8" i="2"/>
  <c r="O8" i="2" s="1"/>
  <c r="N45" i="2" l="1"/>
  <c r="N47" i="6"/>
  <c r="N25" i="6"/>
  <c r="N21" i="6"/>
  <c r="N11" i="6" s="1"/>
  <c r="N19" i="6"/>
  <c r="M50" i="6"/>
  <c r="L50" i="6"/>
  <c r="K50" i="6"/>
  <c r="J50" i="6"/>
  <c r="I50" i="6"/>
  <c r="H50" i="6"/>
  <c r="G50" i="6"/>
  <c r="F50" i="6"/>
  <c r="E50" i="6"/>
  <c r="D50" i="6"/>
  <c r="C50" i="6"/>
  <c r="B50" i="6"/>
  <c r="M47" i="6"/>
  <c r="L47" i="6"/>
  <c r="K47" i="6"/>
  <c r="J47" i="6"/>
  <c r="I47" i="6"/>
  <c r="H47" i="6"/>
  <c r="G47" i="6"/>
  <c r="F47" i="6"/>
  <c r="E47" i="6"/>
  <c r="D47" i="6"/>
  <c r="C47" i="6"/>
  <c r="B47" i="6"/>
  <c r="N44" i="6"/>
  <c r="N43" i="6"/>
  <c r="N42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3" i="6"/>
  <c r="N22" i="6"/>
  <c r="N20" i="6"/>
  <c r="N18" i="6"/>
  <c r="N17" i="6"/>
  <c r="N16" i="6"/>
  <c r="N15" i="6"/>
  <c r="N14" i="6"/>
  <c r="N13" i="6"/>
  <c r="N9" i="6"/>
  <c r="N8" i="6"/>
  <c r="N50" i="6" l="1"/>
  <c r="N49" i="2" l="1"/>
  <c r="N50" i="1"/>
  <c r="N53" i="1" s="1"/>
  <c r="N52" i="2" l="1"/>
  <c r="N55" i="2"/>
  <c r="C47" i="1"/>
  <c r="D47" i="1"/>
  <c r="E47" i="1"/>
  <c r="F47" i="1"/>
  <c r="G47" i="1"/>
  <c r="H47" i="1"/>
  <c r="I47" i="1"/>
  <c r="J47" i="1"/>
  <c r="K47" i="1"/>
  <c r="L47" i="1"/>
  <c r="M47" i="1"/>
  <c r="B47" i="1"/>
  <c r="N47" i="1" l="1"/>
  <c r="N9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2" i="1"/>
  <c r="N43" i="1"/>
  <c r="N44" i="1"/>
  <c r="N8" i="1"/>
</calcChain>
</file>

<file path=xl/sharedStrings.xml><?xml version="1.0" encoding="utf-8"?>
<sst xmlns="http://schemas.openxmlformats.org/spreadsheetml/2006/main" count="261" uniqueCount="62">
  <si>
    <t>Custo total ajustado</t>
  </si>
  <si>
    <t>Pessoal</t>
  </si>
  <si>
    <t>Despesas Gerais</t>
  </si>
  <si>
    <t>Total</t>
  </si>
  <si>
    <t>HOSPITAL UNIVERSITARIO DE SERGIPE - HUUFS</t>
  </si>
  <si>
    <t>Centro Cirúrgico</t>
  </si>
  <si>
    <t>Item Custo - Sintetico Analitico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</si>
  <si>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</si>
  <si>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</si>
  <si>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</si>
  <si>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</si>
  <si>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</si>
  <si>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</si>
  <si>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</si>
  <si>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</si>
  <si>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</si>
  <si>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</si>
  <si>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</si>
  <si>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</si>
  <si>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Remuneração a Pessoal - Residente</t>
  </si>
  <si>
    <t>Material de Consumo</t>
  </si>
  <si>
    <t>Consumo Geral</t>
  </si>
  <si>
    <t>Material de Acondicionamento e Embalagem</t>
  </si>
  <si>
    <t>Material de Copa e Cozinha</t>
  </si>
  <si>
    <t>Material de Expediente</t>
  </si>
  <si>
    <t>Material de Limpeza</t>
  </si>
  <si>
    <t>Material de Proteção e Segurança</t>
  </si>
  <si>
    <t>Material Elétrico e Eletrônico</t>
  </si>
  <si>
    <t>Material Farmacológico</t>
  </si>
  <si>
    <t>Material Laboratorial</t>
  </si>
  <si>
    <t>Material Médico-Hospitalar</t>
  </si>
  <si>
    <t>Material para Reabilitação (Órteses, próteses e materiais especiais - OPME)</t>
  </si>
  <si>
    <t>Material para Áudio, Vídeo e Foto</t>
  </si>
  <si>
    <t>Serviços de Terceiros</t>
  </si>
  <si>
    <t>Aluguel de Bens Móveis</t>
  </si>
  <si>
    <t>Aluguel de Máquinas e Equipamentos</t>
  </si>
  <si>
    <t>Serviço de Coleta de Resíduos Comuns</t>
  </si>
  <si>
    <t>Serviço de Coleta de Resíduos de Serviços de Saúde</t>
  </si>
  <si>
    <t>Serviço de Esterilização de Materiais</t>
  </si>
  <si>
    <t>Serviço de Lavanderia</t>
  </si>
  <si>
    <t>Serviço de Manutenção e Conservação de Bens Imóveis</t>
  </si>
  <si>
    <t>Serviço de Manutenção e Conservação de Bens Imóveis-Gases Medicinais</t>
  </si>
  <si>
    <t>Serviço de Manutenção e Conservação de Bens Móveis e Outras Naturezas</t>
  </si>
  <si>
    <t>Serviço de Manutenção e Conservação de Máquinas e Equipamentos</t>
  </si>
  <si>
    <t>Serviço de Maqueiro/Padioleiro</t>
  </si>
  <si>
    <t>Serviços de Limpeza e Conservação</t>
  </si>
  <si>
    <t>Serviços de Seleção e Treinamento</t>
  </si>
  <si>
    <t>Serviços de Tecnologia da Informação</t>
  </si>
  <si>
    <t>Serviços de Vigilância e/ou Segurança</t>
  </si>
  <si>
    <t>Serviço de Água e Esgoto</t>
  </si>
  <si>
    <t>Serviços de Energia Elétrica</t>
  </si>
  <si>
    <t>TOTAL GERAL</t>
  </si>
  <si>
    <t>Custo Total ajustado</t>
  </si>
  <si>
    <t>Total Ajustado</t>
  </si>
  <si>
    <t>Gás Engarrafado GLP</t>
  </si>
  <si>
    <t>Material Químico</t>
  </si>
  <si>
    <t>Serviços de Cópias e Reprodução de Documentos</t>
  </si>
  <si>
    <t>Serviços de Fornecimento de Alimentação - Pessoa Jurídica</t>
  </si>
  <si>
    <t>Total ajustado</t>
  </si>
  <si>
    <t>Outros serviços</t>
  </si>
  <si>
    <t>Serviços de Apoio Administrativo, Técnico e Operacional</t>
  </si>
  <si>
    <t>Gases Medicinais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</si>
</sst>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5" formatCode="_-* #,##0_-;\-* #,##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9"/>
      <color rgb="FF0061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18" fillId="0" borderId="0" xfId="0" applyFont="1"/>
    <xf numFmtId="14" fontId="18" fillId="0" borderId="0" xfId="0" applyNumberFormat="1" applyFont="1"/>
    <xf numFmtId="43" fontId="18" fillId="0" borderId="0" xfId="1" applyFont="1"/>
    <xf numFmtId="0" fontId="18" fillId="0" borderId="0" xfId="0" applyFont="1" applyAlignment="1">
      <alignment horizontal="center" vertical="center"/>
    </xf>
    <xf numFmtId="43" fontId="18" fillId="0" borderId="0" xfId="1" applyFont="1" applyAlignment="1">
      <alignment horizontal="center" vertical="center"/>
    </xf>
    <xf numFmtId="14" fontId="0" fillId="0" borderId="0" xfId="0" applyNumberFormat="1"/>
    <xf numFmtId="0" fontId="19" fillId="0" borderId="0" xfId="0" applyFont="1"/>
    <xf numFmtId="17" fontId="19" fillId="0" borderId="0" xfId="0" applyNumberFormat="1" applyFont="1"/>
    <xf numFmtId="43" fontId="19" fillId="0" borderId="0" xfId="1" applyFont="1"/>
    <xf numFmtId="17" fontId="18" fillId="0" borderId="0" xfId="0" applyNumberFormat="1" applyFont="1" applyAlignment="1">
      <alignment horizontal="center" vertical="center"/>
    </xf>
    <xf numFmtId="0" fontId="18" fillId="33" borderId="0" xfId="0" applyFont="1" applyFill="1"/>
    <xf numFmtId="43" fontId="18" fillId="33" borderId="0" xfId="1" applyFont="1" applyFill="1"/>
    <xf numFmtId="43" fontId="18" fillId="33" borderId="0" xfId="1" applyFont="1" applyFill="1" applyAlignment="1">
      <alignment horizontal="center" vertical="center"/>
    </xf>
    <xf numFmtId="43" fontId="19" fillId="0" borderId="0" xfId="0" applyNumberFormat="1" applyFont="1"/>
    <xf numFmtId="43" fontId="21" fillId="0" borderId="0" xfId="0" applyNumberFormat="1" applyFont="1"/>
    <xf numFmtId="43" fontId="22" fillId="0" borderId="0" xfId="0" applyNumberFormat="1" applyFont="1"/>
    <xf numFmtId="0" fontId="19" fillId="33" borderId="0" xfId="0" applyFont="1" applyFill="1"/>
    <xf numFmtId="0" fontId="21" fillId="0" borderId="0" xfId="0" applyFont="1"/>
    <xf numFmtId="0" fontId="19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/>
    </xf>
    <xf numFmtId="17" fontId="0" fillId="0" borderId="0" xfId="0" applyNumberFormat="1"/>
    <xf numFmtId="43" fontId="0" fillId="0" borderId="0" xfId="0" applyNumberFormat="1"/>
    <xf numFmtId="14" fontId="19" fillId="0" borderId="0" xfId="0" applyNumberFormat="1" applyFont="1"/>
    <xf numFmtId="165" fontId="18" fillId="0" borderId="0" xfId="43" applyNumberFormat="1" applyFont="1"/>
    <xf numFmtId="165" fontId="19" fillId="0" borderId="0" xfId="43" applyNumberFormat="1" applyFont="1"/>
    <xf numFmtId="165" fontId="19" fillId="0" borderId="0" xfId="0" applyNumberFormat="1" applyFont="1"/>
    <xf numFmtId="43" fontId="18" fillId="0" borderId="0" xfId="43" applyFont="1"/>
    <xf numFmtId="43" fontId="18" fillId="0" borderId="0" xfId="0" applyNumberFormat="1" applyFont="1"/>
    <xf numFmtId="165" fontId="18" fillId="0" borderId="0" xfId="0" applyNumberFormat="1" applyFont="1"/>
    <xf numFmtId="0" fontId="19" fillId="0" borderId="0" xfId="0" applyFont="1" applyAlignment="1">
      <alignment horizontal="center"/>
    </xf>
    <xf numFmtId="0" fontId="23" fillId="0" borderId="0" xfId="0" applyFont="1"/>
    <xf numFmtId="17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43" fontId="23" fillId="0" borderId="0" xfId="1" applyFont="1"/>
    <xf numFmtId="43" fontId="23" fillId="0" borderId="0" xfId="1" applyFont="1" applyAlignment="1">
      <alignment horizontal="center" vertical="center"/>
    </xf>
    <xf numFmtId="0" fontId="23" fillId="33" borderId="0" xfId="0" applyFont="1" applyFill="1"/>
    <xf numFmtId="43" fontId="23" fillId="33" borderId="0" xfId="1" applyFont="1" applyFill="1"/>
    <xf numFmtId="43" fontId="23" fillId="33" borderId="0" xfId="1" applyFont="1" applyFill="1" applyAlignment="1">
      <alignment horizontal="center" vertical="center"/>
    </xf>
    <xf numFmtId="0" fontId="24" fillId="0" borderId="0" xfId="0" applyFont="1"/>
    <xf numFmtId="17" fontId="24" fillId="0" borderId="0" xfId="0" applyNumberFormat="1" applyFont="1" applyAlignment="1">
      <alignment horizontal="center"/>
    </xf>
    <xf numFmtId="43" fontId="23" fillId="0" borderId="0" xfId="0" applyNumberFormat="1" applyFont="1"/>
    <xf numFmtId="165" fontId="24" fillId="0" borderId="0" xfId="1" applyNumberFormat="1" applyFont="1" applyAlignment="1">
      <alignment horizontal="center"/>
    </xf>
    <xf numFmtId="43" fontId="24" fillId="0" borderId="0" xfId="1" applyFont="1"/>
    <xf numFmtId="44" fontId="25" fillId="2" borderId="10" xfId="44" applyFont="1" applyFill="1" applyBorder="1" applyAlignment="1">
      <alignment horizontal="center"/>
    </xf>
    <xf numFmtId="44" fontId="21" fillId="0" borderId="10" xfId="44" applyFont="1" applyBorder="1"/>
    <xf numFmtId="44" fontId="25" fillId="2" borderId="0" xfId="44" applyFont="1" applyFill="1" applyBorder="1" applyAlignment="1">
      <alignment horizontal="center"/>
    </xf>
    <xf numFmtId="44" fontId="21" fillId="0" borderId="0" xfId="44" applyFont="1" applyBorder="1"/>
    <xf numFmtId="0" fontId="19" fillId="34" borderId="0" xfId="0" applyFont="1" applyFill="1"/>
    <xf numFmtId="43" fontId="21" fillId="0" borderId="0" xfId="1" applyFont="1"/>
    <xf numFmtId="44" fontId="25" fillId="2" borderId="10" xfId="44" applyFont="1" applyFill="1" applyBorder="1" applyAlignment="1">
      <alignment horizontal="center" vertical="center"/>
    </xf>
    <xf numFmtId="43" fontId="0" fillId="0" borderId="0" xfId="1" applyFont="1"/>
    <xf numFmtId="43" fontId="0" fillId="35" borderId="0" xfId="1" applyFont="1" applyFill="1"/>
    <xf numFmtId="0" fontId="19" fillId="0" borderId="0" xfId="0" applyFont="1" applyAlignment="1">
      <alignment horizontal="center"/>
    </xf>
  </cellXfs>
  <cellStyles count="45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44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  <cellStyle name="Vírgula 2" xfId="43" xr:uid="{C6FC6E92-FCFD-4598-8F62-6269E11C07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9AC6-B455-46F0-9354-42BAB9E6A718}">
  <sheetPr>
    <tabColor theme="5" tint="0.59999389629810485"/>
  </sheetPr>
  <dimension ref="A1:P50"/>
  <sheetViews>
    <sheetView topLeftCell="A13" workbookViewId="0">
      <selection activeCell="D27" sqref="D27"/>
    </sheetView>
  </sheetViews>
  <sheetFormatPr defaultRowHeight="15" x14ac:dyDescent="0.25"/>
  <cols>
    <col min="1" max="1" width="58.85546875" customWidth="1"/>
    <col min="2" max="2" width="12.42578125" customWidth="1"/>
    <col min="3" max="13" width="9.85546875" bestFit="1" customWidth="1"/>
    <col min="14" max="14" width="11.7109375" customWidth="1"/>
    <col min="15" max="15" width="17.140625" customWidth="1"/>
    <col min="16" max="16" width="18.8554687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x14ac:dyDescent="0.25">
      <c r="A2" s="1" t="s">
        <v>4</v>
      </c>
      <c r="B2" s="1" t="s">
        <v>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x14ac:dyDescent="0.25">
      <c r="A3" s="2">
        <v>43101</v>
      </c>
      <c r="B3" s="2">
        <v>43435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s="1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4" t="s">
        <v>3</v>
      </c>
    </row>
    <row r="8" spans="1:15" x14ac:dyDescent="0.25">
      <c r="A8" s="1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>
        <f>SUM(B8:M8)</f>
        <v>0</v>
      </c>
    </row>
    <row r="9" spans="1:15" x14ac:dyDescent="0.25">
      <c r="A9" s="1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5">
        <f t="shared" ref="N9:N44" si="0">SUM(B9:M9)</f>
        <v>0</v>
      </c>
    </row>
    <row r="10" spans="1:15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5"/>
    </row>
    <row r="11" spans="1:15" x14ac:dyDescent="0.25">
      <c r="A11" s="1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>
        <f>SUM(N12:N23)</f>
        <v>3504346.16</v>
      </c>
      <c r="O11" s="5">
        <f>SUM(O12:O23)</f>
        <v>3023248.68</v>
      </c>
    </row>
    <row r="12" spans="1:15" x14ac:dyDescent="0.25">
      <c r="A12" s="11" t="s">
        <v>21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9"/>
    </row>
    <row r="13" spans="1:15" x14ac:dyDescent="0.25">
      <c r="A13" s="11" t="s">
        <v>22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>
        <f t="shared" si="0"/>
        <v>0</v>
      </c>
      <c r="O13" s="7"/>
    </row>
    <row r="14" spans="1:15" x14ac:dyDescent="0.25">
      <c r="A14" s="11" t="s">
        <v>23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>
        <f t="shared" si="0"/>
        <v>0</v>
      </c>
      <c r="O14" s="7"/>
    </row>
    <row r="15" spans="1:15" x14ac:dyDescent="0.25">
      <c r="A15" s="11" t="s">
        <v>24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>
        <f t="shared" si="0"/>
        <v>0</v>
      </c>
      <c r="O15" s="7"/>
    </row>
    <row r="16" spans="1:15" x14ac:dyDescent="0.25">
      <c r="A16" s="11" t="s">
        <v>25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>
        <f t="shared" si="0"/>
        <v>0</v>
      </c>
      <c r="O16" s="7"/>
    </row>
    <row r="17" spans="1:15" x14ac:dyDescent="0.25">
      <c r="A17" s="11" t="s">
        <v>26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>
        <f t="shared" si="0"/>
        <v>0</v>
      </c>
      <c r="O17" s="7"/>
    </row>
    <row r="18" spans="1:15" x14ac:dyDescent="0.25">
      <c r="A18" s="11" t="s">
        <v>27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>
        <f t="shared" si="0"/>
        <v>0</v>
      </c>
      <c r="O18" s="7"/>
    </row>
    <row r="19" spans="1:15" x14ac:dyDescent="0.25">
      <c r="A19" s="1" t="s">
        <v>28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">
        <f>675937.39+138596.69</f>
        <v>814534.08000000007</v>
      </c>
      <c r="O19" s="9">
        <v>675937.39</v>
      </c>
    </row>
    <row r="20" spans="1:15" x14ac:dyDescent="0.25">
      <c r="A20" s="1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5">
        <f t="shared" si="0"/>
        <v>0</v>
      </c>
      <c r="O20" s="7"/>
    </row>
    <row r="21" spans="1:15" x14ac:dyDescent="0.25">
      <c r="A21" s="1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5">
        <f>2347311.29+342500.79</f>
        <v>2689812.08</v>
      </c>
      <c r="O21" s="9">
        <v>2347311.29</v>
      </c>
    </row>
    <row r="22" spans="1:15" x14ac:dyDescent="0.25">
      <c r="A22" s="1" t="s">
        <v>31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">
        <f t="shared" si="0"/>
        <v>0</v>
      </c>
      <c r="O22" s="7"/>
    </row>
    <row r="23" spans="1:15" x14ac:dyDescent="0.25">
      <c r="A23" s="1" t="s">
        <v>32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">
        <f t="shared" si="0"/>
        <v>0</v>
      </c>
    </row>
    <row r="24" spans="1:15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"/>
    </row>
    <row r="25" spans="1:15" x14ac:dyDescent="0.25">
      <c r="A25" s="1" t="s">
        <v>33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>
        <f>545214.25+133131.01</f>
        <v>678345.26</v>
      </c>
      <c r="O25" s="51">
        <f>SUM(O26:O38)</f>
        <v>808551.57</v>
      </c>
    </row>
    <row r="26" spans="1:15" x14ac:dyDescent="0.25">
      <c r="A26" s="11" t="s">
        <v>34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>
        <f t="shared" si="0"/>
        <v>0</v>
      </c>
    </row>
    <row r="27" spans="1:15" x14ac:dyDescent="0.25">
      <c r="A27" s="11" t="s">
        <v>35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>
        <f t="shared" si="0"/>
        <v>0</v>
      </c>
    </row>
    <row r="28" spans="1:15" x14ac:dyDescent="0.25">
      <c r="A28" s="11" t="s">
        <v>36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>
        <f t="shared" si="0"/>
        <v>0</v>
      </c>
    </row>
    <row r="29" spans="1:15" x14ac:dyDescent="0.25">
      <c r="A29" s="1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>
        <f t="shared" si="0"/>
        <v>0</v>
      </c>
    </row>
    <row r="30" spans="1:15" x14ac:dyDescent="0.25">
      <c r="A30" s="11" t="s">
        <v>38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5">
        <f t="shared" si="0"/>
        <v>0</v>
      </c>
      <c r="O30" s="51">
        <v>87127.4</v>
      </c>
    </row>
    <row r="31" spans="1:15" x14ac:dyDescent="0.25">
      <c r="A31" s="11" t="s">
        <v>39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5">
        <f t="shared" si="0"/>
        <v>0</v>
      </c>
      <c r="O31" s="51">
        <f>545214.25+133131.01</f>
        <v>678345.26</v>
      </c>
    </row>
    <row r="32" spans="1:15" x14ac:dyDescent="0.25">
      <c r="A32" s="1" t="s">
        <v>40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">
        <f t="shared" si="0"/>
        <v>0</v>
      </c>
    </row>
    <row r="33" spans="1:16" x14ac:dyDescent="0.25">
      <c r="A33" s="1" t="s">
        <v>41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5">
        <f t="shared" si="0"/>
        <v>0</v>
      </c>
    </row>
    <row r="34" spans="1:16" x14ac:dyDescent="0.25">
      <c r="A34" s="1" t="s">
        <v>42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5">
        <f t="shared" si="0"/>
        <v>0</v>
      </c>
    </row>
    <row r="35" spans="1:16" x14ac:dyDescent="0.25">
      <c r="A35" s="1" t="s">
        <v>43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5">
        <f t="shared" si="0"/>
        <v>0</v>
      </c>
      <c r="O35" s="51">
        <f>41293.2</f>
        <v>41293.199999999997</v>
      </c>
    </row>
    <row r="36" spans="1:16" x14ac:dyDescent="0.25">
      <c r="A36" s="11" t="s">
        <v>44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5">
        <f t="shared" si="0"/>
        <v>0</v>
      </c>
    </row>
    <row r="37" spans="1:16" x14ac:dyDescent="0.25">
      <c r="A37" s="11" t="s">
        <v>45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5">
        <f t="shared" si="0"/>
        <v>0</v>
      </c>
    </row>
    <row r="38" spans="1:16" x14ac:dyDescent="0.25">
      <c r="A38" s="1" t="s">
        <v>46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5">
        <f t="shared" si="0"/>
        <v>0</v>
      </c>
      <c r="O38" s="51">
        <v>1785.71</v>
      </c>
      <c r="P38" t="s">
        <v>59</v>
      </c>
    </row>
    <row r="39" spans="1:16" x14ac:dyDescent="0.25">
      <c r="A39" s="1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5">
        <f t="shared" si="0"/>
        <v>0</v>
      </c>
    </row>
    <row r="40" spans="1:16" x14ac:dyDescent="0.25">
      <c r="A40" s="1" t="s">
        <v>48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5">
        <f t="shared" si="0"/>
        <v>0</v>
      </c>
    </row>
    <row r="41" spans="1:16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5"/>
    </row>
    <row r="42" spans="1:16" x14ac:dyDescent="0.25">
      <c r="A42" s="1" t="s">
        <v>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5">
        <f t="shared" si="0"/>
        <v>0</v>
      </c>
      <c r="O42" s="52">
        <v>14000</v>
      </c>
    </row>
    <row r="43" spans="1:16" x14ac:dyDescent="0.25">
      <c r="A43" s="1" t="s">
        <v>49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5">
        <f t="shared" si="0"/>
        <v>0</v>
      </c>
    </row>
    <row r="44" spans="1:16" x14ac:dyDescent="0.25">
      <c r="A44" s="1" t="s">
        <v>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5">
        <f t="shared" si="0"/>
        <v>0</v>
      </c>
    </row>
    <row r="45" spans="1:16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</row>
    <row r="46" spans="1:16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5"/>
    </row>
    <row r="47" spans="1:16" x14ac:dyDescent="0.25">
      <c r="A47" s="1" t="s">
        <v>51</v>
      </c>
      <c r="B47" s="3">
        <f>B8+B11+B25+B42</f>
        <v>0</v>
      </c>
      <c r="C47" s="3">
        <f t="shared" ref="C47:M47" si="1">C8+C11+C25+C42</f>
        <v>0</v>
      </c>
      <c r="D47" s="3">
        <f t="shared" si="1"/>
        <v>0</v>
      </c>
      <c r="E47" s="3">
        <f t="shared" si="1"/>
        <v>0</v>
      </c>
      <c r="F47" s="3">
        <f t="shared" si="1"/>
        <v>0</v>
      </c>
      <c r="G47" s="3">
        <f t="shared" si="1"/>
        <v>0</v>
      </c>
      <c r="H47" s="3">
        <f t="shared" si="1"/>
        <v>0</v>
      </c>
      <c r="I47" s="3">
        <f t="shared" si="1"/>
        <v>0</v>
      </c>
      <c r="J47" s="3">
        <f t="shared" si="1"/>
        <v>0</v>
      </c>
      <c r="K47" s="3">
        <f t="shared" si="1"/>
        <v>0</v>
      </c>
      <c r="L47" s="3">
        <f t="shared" si="1"/>
        <v>0</v>
      </c>
      <c r="M47" s="3">
        <f t="shared" si="1"/>
        <v>0</v>
      </c>
      <c r="N47" s="5">
        <f>N25+N11</f>
        <v>4182691.42</v>
      </c>
    </row>
    <row r="48" spans="1:16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5"/>
    </row>
    <row r="49" spans="1:15" x14ac:dyDescent="0.25">
      <c r="B49" s="20">
        <v>43466</v>
      </c>
      <c r="C49" s="20">
        <v>43497</v>
      </c>
      <c r="D49" s="20">
        <v>43525</v>
      </c>
      <c r="E49" s="20">
        <v>43556</v>
      </c>
      <c r="F49" s="20">
        <v>43586</v>
      </c>
      <c r="G49" s="20">
        <v>43617</v>
      </c>
      <c r="H49" s="20">
        <v>43647</v>
      </c>
      <c r="I49" s="20">
        <v>43678</v>
      </c>
      <c r="J49" s="20">
        <v>43709</v>
      </c>
      <c r="K49" s="20">
        <v>43739</v>
      </c>
      <c r="L49" s="20">
        <v>43770</v>
      </c>
      <c r="M49" s="20">
        <v>43800</v>
      </c>
    </row>
    <row r="50" spans="1:15" x14ac:dyDescent="0.25">
      <c r="A50" t="s">
        <v>52</v>
      </c>
      <c r="B50" s="16">
        <f>SUM(B12:B18)+B25+B42</f>
        <v>0</v>
      </c>
      <c r="C50" s="16">
        <f t="shared" ref="C50:M50" si="2">SUM(C12:C18)+C25+C42</f>
        <v>0</v>
      </c>
      <c r="D50" s="16">
        <f t="shared" si="2"/>
        <v>0</v>
      </c>
      <c r="E50" s="16">
        <f t="shared" si="2"/>
        <v>0</v>
      </c>
      <c r="F50" s="16">
        <f t="shared" si="2"/>
        <v>0</v>
      </c>
      <c r="G50" s="16">
        <f t="shared" si="2"/>
        <v>0</v>
      </c>
      <c r="H50" s="16">
        <f t="shared" si="2"/>
        <v>0</v>
      </c>
      <c r="I50" s="16">
        <f t="shared" si="2"/>
        <v>0</v>
      </c>
      <c r="J50" s="16">
        <f t="shared" si="2"/>
        <v>0</v>
      </c>
      <c r="K50" s="16">
        <f t="shared" si="2"/>
        <v>0</v>
      </c>
      <c r="L50" s="16">
        <f t="shared" si="2"/>
        <v>0</v>
      </c>
      <c r="M50" s="16">
        <f t="shared" si="2"/>
        <v>0</v>
      </c>
      <c r="N50" s="16">
        <f>SUM(B50:M50)</f>
        <v>0</v>
      </c>
      <c r="O50" s="22">
        <f>O25+O12</f>
        <v>808551.57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53"/>
  <sheetViews>
    <sheetView topLeftCell="A27" workbookViewId="0">
      <selection activeCell="N47" sqref="N47"/>
    </sheetView>
  </sheetViews>
  <sheetFormatPr defaultRowHeight="15" x14ac:dyDescent="0.25"/>
  <cols>
    <col min="1" max="1" width="41.28515625" customWidth="1"/>
    <col min="2" max="2" width="12.42578125" customWidth="1"/>
    <col min="3" max="13" width="9.85546875" bestFit="1" customWidth="1"/>
    <col min="14" max="14" width="11.7109375" customWidth="1"/>
    <col min="16" max="16" width="13" style="7" customWidth="1"/>
    <col min="17" max="17" width="14.855468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7" x14ac:dyDescent="0.25">
      <c r="A2" s="1" t="s">
        <v>4</v>
      </c>
      <c r="B2" s="1" t="s">
        <v>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7" x14ac:dyDescent="0.25">
      <c r="A3" s="2">
        <v>43466</v>
      </c>
      <c r="B3" s="2">
        <v>43800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7" x14ac:dyDescent="0.25">
      <c r="A7" s="31" t="s">
        <v>6</v>
      </c>
      <c r="B7" s="32" t="s">
        <v>7</v>
      </c>
      <c r="C7" s="32" t="s">
        <v>8</v>
      </c>
      <c r="D7" s="32" t="s">
        <v>9</v>
      </c>
      <c r="E7" s="32" t="s">
        <v>10</v>
      </c>
      <c r="F7" s="32" t="s">
        <v>11</v>
      </c>
      <c r="G7" s="32" t="s">
        <v>12</v>
      </c>
      <c r="H7" s="32" t="s">
        <v>13</v>
      </c>
      <c r="I7" s="32" t="s">
        <v>14</v>
      </c>
      <c r="J7" s="32" t="s">
        <v>15</v>
      </c>
      <c r="K7" s="32" t="s">
        <v>16</v>
      </c>
      <c r="L7" s="32" t="s">
        <v>17</v>
      </c>
      <c r="M7" s="32" t="s">
        <v>18</v>
      </c>
      <c r="N7" s="33" t="s">
        <v>3</v>
      </c>
      <c r="P7" s="10" t="s">
        <v>53</v>
      </c>
    </row>
    <row r="8" spans="1:17" x14ac:dyDescent="0.25">
      <c r="A8" s="31" t="s">
        <v>1</v>
      </c>
      <c r="B8" s="34">
        <v>68570.267999999996</v>
      </c>
      <c r="C8" s="34">
        <v>62204.28</v>
      </c>
      <c r="D8" s="34">
        <v>95990.051999999996</v>
      </c>
      <c r="E8" s="34">
        <v>68630.676000000007</v>
      </c>
      <c r="F8" s="34">
        <v>69043.271999999997</v>
      </c>
      <c r="G8" s="34">
        <v>68000.759999999995</v>
      </c>
      <c r="H8" s="34">
        <v>67190.771999999997</v>
      </c>
      <c r="I8" s="34">
        <v>63944.256000000001</v>
      </c>
      <c r="J8" s="34">
        <v>63741.252</v>
      </c>
      <c r="K8" s="34">
        <v>63944.256000000001</v>
      </c>
      <c r="L8" s="34">
        <v>63944.256000000001</v>
      </c>
      <c r="M8" s="34">
        <v>63944.256000000001</v>
      </c>
      <c r="N8" s="35">
        <f>SUM(B8:M8)</f>
        <v>819148.35600000015</v>
      </c>
      <c r="P8" s="14">
        <f>N8</f>
        <v>819148.35600000015</v>
      </c>
    </row>
    <row r="9" spans="1:17" x14ac:dyDescent="0.25">
      <c r="A9" s="31" t="s">
        <v>19</v>
      </c>
      <c r="B9" s="34">
        <v>68570.267999999996</v>
      </c>
      <c r="C9" s="34">
        <v>62204.28</v>
      </c>
      <c r="D9" s="34">
        <v>95990.051999999996</v>
      </c>
      <c r="E9" s="34">
        <v>68630.676000000007</v>
      </c>
      <c r="F9" s="34">
        <v>69043.271999999997</v>
      </c>
      <c r="G9" s="34">
        <v>68000.759999999995</v>
      </c>
      <c r="H9" s="34">
        <v>67190.771999999997</v>
      </c>
      <c r="I9" s="34">
        <v>63944.256000000001</v>
      </c>
      <c r="J9" s="34">
        <v>63741.252</v>
      </c>
      <c r="K9" s="34">
        <v>63944.256000000001</v>
      </c>
      <c r="L9" s="34">
        <v>63944.256000000001</v>
      </c>
      <c r="M9" s="34">
        <v>63944.256000000001</v>
      </c>
      <c r="N9" s="35">
        <f t="shared" ref="N9:N44" si="0">SUM(B9:M9)</f>
        <v>819148.35600000015</v>
      </c>
    </row>
    <row r="10" spans="1:17" x14ac:dyDescent="0.25">
      <c r="A10" s="31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5"/>
    </row>
    <row r="11" spans="1:17" x14ac:dyDescent="0.25">
      <c r="A11" s="31" t="s">
        <v>20</v>
      </c>
      <c r="B11" s="34">
        <v>138208.29999999999</v>
      </c>
      <c r="C11" s="34">
        <v>142954.19</v>
      </c>
      <c r="D11" s="34">
        <v>156231.88</v>
      </c>
      <c r="E11" s="34">
        <v>388526.61</v>
      </c>
      <c r="F11" s="34">
        <v>320014.2</v>
      </c>
      <c r="G11" s="34">
        <v>152915.85999999999</v>
      </c>
      <c r="H11" s="34">
        <v>350876.05</v>
      </c>
      <c r="I11" s="34">
        <v>189877.8</v>
      </c>
      <c r="J11" s="34">
        <v>188112.36</v>
      </c>
      <c r="K11" s="34">
        <v>165296.71</v>
      </c>
      <c r="L11" s="34">
        <v>214473.15</v>
      </c>
      <c r="M11" s="34">
        <v>264701.40999999997</v>
      </c>
      <c r="N11" s="35">
        <f t="shared" si="0"/>
        <v>2672188.52</v>
      </c>
      <c r="P11" s="14">
        <f>SUM(P12:P18)</f>
        <v>130557.97999999998</v>
      </c>
      <c r="Q11" s="22">
        <f>N11-P11</f>
        <v>2541630.54</v>
      </c>
    </row>
    <row r="12" spans="1:17" x14ac:dyDescent="0.25">
      <c r="A12" s="36" t="s">
        <v>54</v>
      </c>
      <c r="B12" s="37">
        <v>0</v>
      </c>
      <c r="C12" s="37">
        <v>0</v>
      </c>
      <c r="D12" s="37">
        <v>54.6</v>
      </c>
      <c r="E12" s="37">
        <v>725.36</v>
      </c>
      <c r="F12" s="37">
        <v>27.3</v>
      </c>
      <c r="G12" s="37">
        <v>0</v>
      </c>
      <c r="H12" s="37">
        <v>26.77</v>
      </c>
      <c r="I12" s="37">
        <v>53.54</v>
      </c>
      <c r="J12" s="37">
        <v>0</v>
      </c>
      <c r="K12" s="37">
        <v>0</v>
      </c>
      <c r="L12" s="37">
        <v>8737.4</v>
      </c>
      <c r="M12" s="37">
        <v>5958</v>
      </c>
      <c r="N12" s="38">
        <f t="shared" si="0"/>
        <v>15582.97</v>
      </c>
      <c r="P12" s="14">
        <f>SUM(B12:N12)</f>
        <v>31165.94</v>
      </c>
    </row>
    <row r="13" spans="1:17" x14ac:dyDescent="0.25">
      <c r="A13" s="36" t="s">
        <v>22</v>
      </c>
      <c r="B13" s="37">
        <v>4.2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10.9</v>
      </c>
      <c r="J13" s="37">
        <v>0</v>
      </c>
      <c r="K13" s="37">
        <v>0</v>
      </c>
      <c r="L13" s="37">
        <v>0</v>
      </c>
      <c r="M13" s="37">
        <v>0</v>
      </c>
      <c r="N13" s="38">
        <f t="shared" si="0"/>
        <v>15.100000000000001</v>
      </c>
      <c r="P13" s="14">
        <f t="shared" ref="P13:P18" si="1">SUM(B13:N13)</f>
        <v>30.200000000000003</v>
      </c>
    </row>
    <row r="14" spans="1:17" x14ac:dyDescent="0.25">
      <c r="A14" s="36" t="s">
        <v>23</v>
      </c>
      <c r="B14" s="37">
        <v>86.15</v>
      </c>
      <c r="C14" s="37">
        <v>21</v>
      </c>
      <c r="D14" s="37">
        <v>43.47</v>
      </c>
      <c r="E14" s="37">
        <v>21.2</v>
      </c>
      <c r="F14" s="37">
        <v>0</v>
      </c>
      <c r="G14" s="37">
        <v>77.53</v>
      </c>
      <c r="H14" s="37">
        <v>72.05</v>
      </c>
      <c r="I14" s="37">
        <v>131.51</v>
      </c>
      <c r="J14" s="37">
        <v>113.31</v>
      </c>
      <c r="K14" s="37">
        <v>148.31</v>
      </c>
      <c r="L14" s="37">
        <v>113.31</v>
      </c>
      <c r="M14" s="37">
        <v>127.26</v>
      </c>
      <c r="N14" s="38">
        <f t="shared" si="0"/>
        <v>955.09999999999991</v>
      </c>
      <c r="P14" s="14">
        <f t="shared" si="1"/>
        <v>1910.1999999999998</v>
      </c>
    </row>
    <row r="15" spans="1:17" x14ac:dyDescent="0.25">
      <c r="A15" s="36" t="s">
        <v>24</v>
      </c>
      <c r="B15" s="37">
        <v>1496.01</v>
      </c>
      <c r="C15" s="37">
        <v>684.35</v>
      </c>
      <c r="D15" s="37">
        <v>397.92</v>
      </c>
      <c r="E15" s="37">
        <v>662.67</v>
      </c>
      <c r="F15" s="37">
        <v>444.9</v>
      </c>
      <c r="G15" s="37">
        <v>433.72</v>
      </c>
      <c r="H15" s="37">
        <v>372.53</v>
      </c>
      <c r="I15" s="37">
        <v>490.86</v>
      </c>
      <c r="J15" s="37">
        <v>290.02</v>
      </c>
      <c r="K15" s="37">
        <v>536.69000000000005</v>
      </c>
      <c r="L15" s="37">
        <v>498.64</v>
      </c>
      <c r="M15" s="37">
        <v>448.04</v>
      </c>
      <c r="N15" s="38">
        <f t="shared" si="0"/>
        <v>6756.35</v>
      </c>
      <c r="P15" s="14">
        <f t="shared" si="1"/>
        <v>13512.7</v>
      </c>
    </row>
    <row r="16" spans="1:17" x14ac:dyDescent="0.25">
      <c r="A16" s="36" t="s">
        <v>25</v>
      </c>
      <c r="B16" s="37">
        <v>90.32</v>
      </c>
      <c r="C16" s="37">
        <v>729.75</v>
      </c>
      <c r="D16" s="37">
        <v>858.9</v>
      </c>
      <c r="E16" s="37">
        <v>1845.9</v>
      </c>
      <c r="F16" s="37">
        <v>1026.9000000000001</v>
      </c>
      <c r="G16" s="37">
        <v>882.82</v>
      </c>
      <c r="H16" s="37">
        <v>1011.15</v>
      </c>
      <c r="I16" s="37">
        <v>911.4</v>
      </c>
      <c r="J16" s="37">
        <v>934.5</v>
      </c>
      <c r="K16" s="37">
        <v>1013.25</v>
      </c>
      <c r="L16" s="37">
        <v>887.25</v>
      </c>
      <c r="M16" s="37">
        <v>672</v>
      </c>
      <c r="N16" s="38">
        <f t="shared" si="0"/>
        <v>10864.14</v>
      </c>
      <c r="P16" s="14">
        <f t="shared" si="1"/>
        <v>21728.28</v>
      </c>
    </row>
    <row r="17" spans="1:16" x14ac:dyDescent="0.25">
      <c r="A17" s="36" t="s">
        <v>26</v>
      </c>
      <c r="B17" s="37">
        <v>0</v>
      </c>
      <c r="C17" s="37">
        <v>0</v>
      </c>
      <c r="D17" s="37">
        <v>4.5</v>
      </c>
      <c r="E17" s="37">
        <v>0</v>
      </c>
      <c r="F17" s="37">
        <v>22.55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785.2</v>
      </c>
      <c r="M17" s="37">
        <v>0</v>
      </c>
      <c r="N17" s="38">
        <f t="shared" si="0"/>
        <v>812.25</v>
      </c>
      <c r="P17" s="14">
        <f t="shared" si="1"/>
        <v>1624.5</v>
      </c>
    </row>
    <row r="18" spans="1:16" x14ac:dyDescent="0.25">
      <c r="A18" s="36" t="s">
        <v>27</v>
      </c>
      <c r="B18" s="37">
        <v>0</v>
      </c>
      <c r="C18" s="37">
        <v>5.0599999999999996</v>
      </c>
      <c r="D18" s="37">
        <v>0</v>
      </c>
      <c r="E18" s="37">
        <v>0</v>
      </c>
      <c r="F18" s="37">
        <v>0</v>
      </c>
      <c r="G18" s="37">
        <v>10.31</v>
      </c>
      <c r="H18" s="37">
        <v>0</v>
      </c>
      <c r="I18" s="37">
        <v>30272.27</v>
      </c>
      <c r="J18" s="37">
        <v>0</v>
      </c>
      <c r="K18" s="37">
        <v>0</v>
      </c>
      <c r="L18" s="37">
        <v>5.44</v>
      </c>
      <c r="M18" s="37">
        <v>0</v>
      </c>
      <c r="N18" s="38">
        <f t="shared" si="0"/>
        <v>30293.079999999998</v>
      </c>
      <c r="P18" s="14">
        <f t="shared" si="1"/>
        <v>60586.159999999996</v>
      </c>
    </row>
    <row r="19" spans="1:16" x14ac:dyDescent="0.25">
      <c r="A19" s="31" t="s">
        <v>28</v>
      </c>
      <c r="B19" s="34">
        <v>52188.52</v>
      </c>
      <c r="C19" s="34">
        <v>65327.11</v>
      </c>
      <c r="D19" s="34">
        <v>65656.63</v>
      </c>
      <c r="E19" s="34">
        <v>44008.02</v>
      </c>
      <c r="F19" s="34">
        <v>38445.57</v>
      </c>
      <c r="G19" s="34">
        <v>53235.42</v>
      </c>
      <c r="H19" s="34">
        <v>96668.45</v>
      </c>
      <c r="I19" s="34">
        <v>108954.29</v>
      </c>
      <c r="J19" s="34">
        <v>99238.34</v>
      </c>
      <c r="K19" s="34">
        <v>63412.35</v>
      </c>
      <c r="L19" s="34">
        <v>115449.71</v>
      </c>
      <c r="M19" s="34">
        <v>90064.54</v>
      </c>
      <c r="N19" s="35">
        <f t="shared" si="0"/>
        <v>892648.95</v>
      </c>
    </row>
    <row r="20" spans="1:16" x14ac:dyDescent="0.25">
      <c r="A20" s="31" t="s">
        <v>29</v>
      </c>
      <c r="B20" s="34">
        <v>43</v>
      </c>
      <c r="C20" s="34">
        <v>6.96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5">
        <f t="shared" si="0"/>
        <v>49.96</v>
      </c>
    </row>
    <row r="21" spans="1:16" x14ac:dyDescent="0.25">
      <c r="A21" s="31" t="s">
        <v>30</v>
      </c>
      <c r="B21" s="34">
        <v>74952.11</v>
      </c>
      <c r="C21" s="34">
        <v>76179.960000000006</v>
      </c>
      <c r="D21" s="34">
        <v>89215.86</v>
      </c>
      <c r="E21" s="34">
        <v>340272.13</v>
      </c>
      <c r="F21" s="34">
        <v>280046.98</v>
      </c>
      <c r="G21" s="34">
        <v>97284.73</v>
      </c>
      <c r="H21" s="34">
        <v>250742.43</v>
      </c>
      <c r="I21" s="34">
        <v>49053.03</v>
      </c>
      <c r="J21" s="34">
        <v>87536.19</v>
      </c>
      <c r="K21" s="34">
        <v>100186.11</v>
      </c>
      <c r="L21" s="34">
        <v>87996.2</v>
      </c>
      <c r="M21" s="34">
        <v>167431.57</v>
      </c>
      <c r="N21" s="35">
        <f t="shared" si="0"/>
        <v>1700897.3</v>
      </c>
    </row>
    <row r="22" spans="1:16" x14ac:dyDescent="0.25">
      <c r="A22" s="31" t="s">
        <v>31</v>
      </c>
      <c r="B22" s="34">
        <v>8450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5">
        <f t="shared" si="0"/>
        <v>8450</v>
      </c>
    </row>
    <row r="23" spans="1:16" x14ac:dyDescent="0.25">
      <c r="A23" s="31" t="s">
        <v>32</v>
      </c>
      <c r="B23" s="34">
        <v>897.99</v>
      </c>
      <c r="C23" s="34">
        <v>0</v>
      </c>
      <c r="D23" s="34">
        <v>0</v>
      </c>
      <c r="E23" s="34">
        <v>991.33</v>
      </c>
      <c r="F23" s="34">
        <v>0</v>
      </c>
      <c r="G23" s="34">
        <v>991.33</v>
      </c>
      <c r="H23" s="34">
        <v>1982.67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5">
        <f t="shared" si="0"/>
        <v>4863.32</v>
      </c>
    </row>
    <row r="24" spans="1:16" x14ac:dyDescent="0.25">
      <c r="A24" s="31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5"/>
    </row>
    <row r="25" spans="1:16" x14ac:dyDescent="0.25">
      <c r="A25" s="31" t="s">
        <v>33</v>
      </c>
      <c r="B25" s="34">
        <v>107250.413320658</v>
      </c>
      <c r="C25" s="34">
        <v>107504.978588895</v>
      </c>
      <c r="D25" s="34">
        <v>124206.612294591</v>
      </c>
      <c r="E25" s="34">
        <v>117804.910275804</v>
      </c>
      <c r="F25" s="34">
        <v>131542.02496242101</v>
      </c>
      <c r="G25" s="34">
        <v>134606.725692045</v>
      </c>
      <c r="H25" s="34">
        <v>70842.241428962807</v>
      </c>
      <c r="I25" s="34">
        <v>152027.280856806</v>
      </c>
      <c r="J25" s="34">
        <v>161452.51339807801</v>
      </c>
      <c r="K25" s="34">
        <v>108313.283664705</v>
      </c>
      <c r="L25" s="34">
        <v>98566.359345300298</v>
      </c>
      <c r="M25" s="34">
        <v>98667.876272733105</v>
      </c>
      <c r="N25" s="35">
        <f t="shared" si="0"/>
        <v>1412785.2201009993</v>
      </c>
      <c r="P25" s="14">
        <f>N25</f>
        <v>1412785.2201009993</v>
      </c>
    </row>
    <row r="26" spans="1:16" x14ac:dyDescent="0.25">
      <c r="A26" s="36" t="s">
        <v>34</v>
      </c>
      <c r="B26" s="34">
        <v>432.9</v>
      </c>
      <c r="C26" s="34">
        <v>627.35</v>
      </c>
      <c r="D26" s="34">
        <v>627.35</v>
      </c>
      <c r="E26" s="34">
        <v>627.35</v>
      </c>
      <c r="F26" s="34">
        <v>627.35</v>
      </c>
      <c r="G26" s="34">
        <v>627.35</v>
      </c>
      <c r="H26" s="34">
        <v>626.63</v>
      </c>
      <c r="I26" s="34">
        <v>627.35</v>
      </c>
      <c r="J26" s="34">
        <v>627.35</v>
      </c>
      <c r="K26" s="34">
        <v>627.35</v>
      </c>
      <c r="L26" s="34">
        <v>104.57</v>
      </c>
      <c r="M26" s="34">
        <v>1125.3810714285801</v>
      </c>
      <c r="N26" s="35">
        <f t="shared" si="0"/>
        <v>7308.2810714285806</v>
      </c>
    </row>
    <row r="27" spans="1:16" x14ac:dyDescent="0.25">
      <c r="A27" s="36" t="s">
        <v>35</v>
      </c>
      <c r="B27" s="34">
        <v>1934.93</v>
      </c>
      <c r="C27" s="34">
        <v>1934.93</v>
      </c>
      <c r="D27" s="34">
        <v>1934.93</v>
      </c>
      <c r="E27" s="34">
        <v>1934.93</v>
      </c>
      <c r="F27" s="34">
        <v>1934.93</v>
      </c>
      <c r="G27" s="34">
        <v>1934.93</v>
      </c>
      <c r="H27" s="34">
        <v>1934.93</v>
      </c>
      <c r="I27" s="34">
        <v>1934.93</v>
      </c>
      <c r="J27" s="34">
        <v>1934.93</v>
      </c>
      <c r="K27" s="34">
        <v>1996.08</v>
      </c>
      <c r="L27" s="34">
        <v>1996.08</v>
      </c>
      <c r="M27" s="34">
        <v>1996.08</v>
      </c>
      <c r="N27" s="35">
        <f t="shared" si="0"/>
        <v>23402.61</v>
      </c>
    </row>
    <row r="28" spans="1:16" x14ac:dyDescent="0.25">
      <c r="A28" s="36" t="s">
        <v>36</v>
      </c>
      <c r="B28" s="34">
        <v>59.3873888532625</v>
      </c>
      <c r="C28" s="34">
        <v>59.3873888532625</v>
      </c>
      <c r="D28" s="34">
        <v>59.3873888532625</v>
      </c>
      <c r="E28" s="34">
        <v>227.651657270839</v>
      </c>
      <c r="F28" s="34">
        <v>168.264268417577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5">
        <f t="shared" si="0"/>
        <v>574.07809224820346</v>
      </c>
    </row>
    <row r="29" spans="1:16" x14ac:dyDescent="0.25">
      <c r="A29" s="31" t="s">
        <v>37</v>
      </c>
      <c r="B29" s="34">
        <v>1665.55691313753</v>
      </c>
      <c r="C29" s="34">
        <v>1717.64218137388</v>
      </c>
      <c r="D29" s="34">
        <v>1645.87255373723</v>
      </c>
      <c r="E29" s="34">
        <v>1828.31393339386</v>
      </c>
      <c r="F29" s="34">
        <v>1085.5898939102999</v>
      </c>
      <c r="G29" s="34">
        <v>1344.1261816870399</v>
      </c>
      <c r="H29" s="34">
        <v>1420.3850689055701</v>
      </c>
      <c r="I29" s="34">
        <v>1606.1114564381401</v>
      </c>
      <c r="J29" s="34">
        <v>1510.27109207535</v>
      </c>
      <c r="K29" s="34">
        <v>1680.87135870203</v>
      </c>
      <c r="L29" s="34">
        <v>1466.8421270164099</v>
      </c>
      <c r="M29" s="34">
        <v>1159.0051258777801</v>
      </c>
      <c r="N29" s="35">
        <f t="shared" si="0"/>
        <v>18130.587886255122</v>
      </c>
    </row>
    <row r="30" spans="1:16" x14ac:dyDescent="0.25">
      <c r="A30" s="36" t="s">
        <v>38</v>
      </c>
      <c r="B30" s="34">
        <v>4705.95</v>
      </c>
      <c r="C30" s="34">
        <v>9024.5400000000009</v>
      </c>
      <c r="D30" s="34">
        <v>8766.7099999999991</v>
      </c>
      <c r="E30" s="34">
        <v>7968.92</v>
      </c>
      <c r="F30" s="34">
        <v>6232.92</v>
      </c>
      <c r="G30" s="34">
        <v>4425.91</v>
      </c>
      <c r="H30" s="34">
        <v>7041.92</v>
      </c>
      <c r="I30" s="34">
        <v>10425.69</v>
      </c>
      <c r="J30" s="34">
        <v>12726.94</v>
      </c>
      <c r="K30" s="34">
        <v>12694.59</v>
      </c>
      <c r="L30" s="34">
        <v>8164.54</v>
      </c>
      <c r="M30" s="34">
        <v>7106.95</v>
      </c>
      <c r="N30" s="35">
        <f t="shared" si="0"/>
        <v>99285.579999999987</v>
      </c>
    </row>
    <row r="31" spans="1:16" x14ac:dyDescent="0.25">
      <c r="A31" s="36" t="s">
        <v>39</v>
      </c>
      <c r="B31" s="34">
        <v>62354.239999999998</v>
      </c>
      <c r="C31" s="34">
        <v>56004.18</v>
      </c>
      <c r="D31" s="34">
        <v>75134.539999999994</v>
      </c>
      <c r="E31" s="34">
        <v>73329.3</v>
      </c>
      <c r="F31" s="34">
        <v>80306.7</v>
      </c>
      <c r="G31" s="34">
        <v>77006.38</v>
      </c>
      <c r="H31" s="34">
        <v>3697.27</v>
      </c>
      <c r="I31" s="34">
        <v>88798.77</v>
      </c>
      <c r="J31" s="34">
        <v>94023.679999999993</v>
      </c>
      <c r="K31" s="34">
        <v>56505.01</v>
      </c>
      <c r="L31" s="34">
        <v>51940.28</v>
      </c>
      <c r="M31" s="34">
        <v>37609.269999999997</v>
      </c>
      <c r="N31" s="35">
        <f t="shared" si="0"/>
        <v>756709.62000000011</v>
      </c>
    </row>
    <row r="32" spans="1:16" x14ac:dyDescent="0.25">
      <c r="A32" s="31" t="s">
        <v>40</v>
      </c>
      <c r="B32" s="34">
        <v>0</v>
      </c>
      <c r="C32" s="34">
        <v>2039.5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5">
        <f t="shared" si="0"/>
        <v>2039.5</v>
      </c>
    </row>
    <row r="33" spans="1:16" x14ac:dyDescent="0.25">
      <c r="A33" s="31" t="s">
        <v>41</v>
      </c>
      <c r="B33" s="34">
        <v>578.17749999999705</v>
      </c>
      <c r="C33" s="34">
        <v>578.17749999999705</v>
      </c>
      <c r="D33" s="34">
        <v>578.17749999999705</v>
      </c>
      <c r="E33" s="34">
        <v>578.17749999999705</v>
      </c>
      <c r="F33" s="34">
        <v>600.95999999999697</v>
      </c>
      <c r="G33" s="34">
        <v>600.95999999999697</v>
      </c>
      <c r="H33" s="34">
        <v>600.95999999999697</v>
      </c>
      <c r="I33" s="34">
        <v>600.95999999999697</v>
      </c>
      <c r="J33" s="34">
        <v>600.95999999999697</v>
      </c>
      <c r="K33" s="34">
        <v>600.95999999999697</v>
      </c>
      <c r="L33" s="34">
        <v>600.95999999999697</v>
      </c>
      <c r="M33" s="34">
        <v>600.95999999999697</v>
      </c>
      <c r="N33" s="35">
        <f t="shared" si="0"/>
        <v>7120.3899999999658</v>
      </c>
    </row>
    <row r="34" spans="1:16" x14ac:dyDescent="0.25">
      <c r="A34" s="31" t="s">
        <v>42</v>
      </c>
      <c r="B34" s="34">
        <v>486.486486486486</v>
      </c>
      <c r="C34" s="34">
        <v>486.486486486486</v>
      </c>
      <c r="D34" s="34">
        <v>486.486486486486</v>
      </c>
      <c r="E34" s="34">
        <v>486.486486486486</v>
      </c>
      <c r="F34" s="34">
        <v>486.486486486486</v>
      </c>
      <c r="G34" s="34">
        <v>486.486486486486</v>
      </c>
      <c r="H34" s="34">
        <v>486.486486486486</v>
      </c>
      <c r="I34" s="34">
        <v>502.61243243243098</v>
      </c>
      <c r="J34" s="34">
        <v>502.61243243243098</v>
      </c>
      <c r="K34" s="34">
        <v>502.61243243243098</v>
      </c>
      <c r="L34" s="34">
        <v>502.61243243243098</v>
      </c>
      <c r="M34" s="34">
        <v>502.61243243243098</v>
      </c>
      <c r="N34" s="35">
        <f t="shared" si="0"/>
        <v>5918.4675675675562</v>
      </c>
    </row>
    <row r="35" spans="1:16" x14ac:dyDescent="0.25">
      <c r="A35" s="31" t="s">
        <v>43</v>
      </c>
      <c r="B35" s="34">
        <v>16199.22</v>
      </c>
      <c r="C35" s="34">
        <v>16199.22</v>
      </c>
      <c r="D35" s="34">
        <v>16199.22</v>
      </c>
      <c r="E35" s="34">
        <v>12004.18</v>
      </c>
      <c r="F35" s="34">
        <v>10970.72</v>
      </c>
      <c r="G35" s="34">
        <v>18689.47</v>
      </c>
      <c r="H35" s="34">
        <v>22813.26</v>
      </c>
      <c r="I35" s="34">
        <v>14652.85</v>
      </c>
      <c r="J35" s="34">
        <v>19405.37</v>
      </c>
      <c r="K35" s="34">
        <v>3585.41</v>
      </c>
      <c r="L35" s="34">
        <v>3585.41</v>
      </c>
      <c r="M35" s="34">
        <v>3585.41</v>
      </c>
      <c r="N35" s="35">
        <f t="shared" si="0"/>
        <v>157889.74000000002</v>
      </c>
    </row>
    <row r="36" spans="1:16" x14ac:dyDescent="0.25">
      <c r="A36" s="36" t="s">
        <v>44</v>
      </c>
      <c r="B36" s="34">
        <v>1138.4666666666601</v>
      </c>
      <c r="C36" s="34">
        <v>1138.4666666666601</v>
      </c>
      <c r="D36" s="34">
        <v>1078.8399999999899</v>
      </c>
      <c r="E36" s="34">
        <v>1081.5433333333301</v>
      </c>
      <c r="F36" s="34">
        <v>1138.4666666666601</v>
      </c>
      <c r="G36" s="34">
        <v>1081.5433333333301</v>
      </c>
      <c r="H36" s="34">
        <v>1081.5433333333301</v>
      </c>
      <c r="I36" s="34">
        <v>1081.5433333333301</v>
      </c>
      <c r="J36" s="34">
        <v>1081.5433333333301</v>
      </c>
      <c r="K36" s="34">
        <v>1081.5433333333301</v>
      </c>
      <c r="L36" s="34">
        <v>1138.4666666666601</v>
      </c>
      <c r="M36" s="34">
        <v>1138.4666666666601</v>
      </c>
      <c r="N36" s="35">
        <f t="shared" si="0"/>
        <v>13260.433333333269</v>
      </c>
    </row>
    <row r="37" spans="1:16" x14ac:dyDescent="0.25">
      <c r="A37" s="36" t="s">
        <v>45</v>
      </c>
      <c r="B37" s="34">
        <v>11825.1317159967</v>
      </c>
      <c r="C37" s="34">
        <v>11825.1317159967</v>
      </c>
      <c r="D37" s="34">
        <v>11825.1317159967</v>
      </c>
      <c r="E37" s="34">
        <v>11825.1317159967</v>
      </c>
      <c r="F37" s="34">
        <v>21972.9642318888</v>
      </c>
      <c r="G37" s="34">
        <v>21972.9642318888</v>
      </c>
      <c r="H37" s="34">
        <v>22524.485650761901</v>
      </c>
      <c r="I37" s="34">
        <v>25282.092745127</v>
      </c>
      <c r="J37" s="34">
        <v>22524.485650761901</v>
      </c>
      <c r="K37" s="34">
        <v>22524.485650761901</v>
      </c>
      <c r="L37" s="34">
        <v>22524.485650761901</v>
      </c>
      <c r="M37" s="34">
        <v>22524.485650761901</v>
      </c>
      <c r="N37" s="35">
        <f t="shared" si="0"/>
        <v>229150.97632670088</v>
      </c>
    </row>
    <row r="38" spans="1:16" x14ac:dyDescent="0.25">
      <c r="A38" s="31" t="s">
        <v>46</v>
      </c>
      <c r="B38" s="34">
        <v>0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2100</v>
      </c>
      <c r="I38" s="34">
        <v>0</v>
      </c>
      <c r="J38" s="34">
        <v>0</v>
      </c>
      <c r="K38" s="34">
        <v>0</v>
      </c>
      <c r="L38" s="34">
        <v>0</v>
      </c>
      <c r="M38" s="34">
        <v>14777.1428571428</v>
      </c>
      <c r="N38" s="35">
        <f t="shared" si="0"/>
        <v>16877.1428571428</v>
      </c>
    </row>
    <row r="39" spans="1:16" x14ac:dyDescent="0.25">
      <c r="A39" s="31" t="s">
        <v>47</v>
      </c>
      <c r="B39" s="34">
        <v>432.69815789473301</v>
      </c>
      <c r="C39" s="34">
        <v>432.69815789473301</v>
      </c>
      <c r="D39" s="34">
        <v>432.69815789473301</v>
      </c>
      <c r="E39" s="34">
        <v>432.69815789473301</v>
      </c>
      <c r="F39" s="34">
        <v>432.69815789473301</v>
      </c>
      <c r="G39" s="34">
        <v>432.69815789473301</v>
      </c>
      <c r="H39" s="34">
        <v>432.69815789473301</v>
      </c>
      <c r="I39" s="34">
        <v>432.69815789473301</v>
      </c>
      <c r="J39" s="34">
        <v>432.69815789473301</v>
      </c>
      <c r="K39" s="34">
        <v>432.69815789473301</v>
      </c>
      <c r="L39" s="34">
        <v>460.43973684210101</v>
      </c>
      <c r="M39" s="34">
        <v>460.43973684210101</v>
      </c>
      <c r="N39" s="35">
        <f t="shared" si="0"/>
        <v>5247.8610526315333</v>
      </c>
    </row>
    <row r="40" spans="1:16" x14ac:dyDescent="0.25">
      <c r="A40" s="31" t="s">
        <v>48</v>
      </c>
      <c r="B40" s="34">
        <v>5437.2684916232101</v>
      </c>
      <c r="C40" s="34">
        <v>5437.2684916232101</v>
      </c>
      <c r="D40" s="34">
        <v>5437.2684916232101</v>
      </c>
      <c r="E40" s="34">
        <v>5480.2274914280797</v>
      </c>
      <c r="F40" s="34">
        <v>5583.9752571571798</v>
      </c>
      <c r="G40" s="34">
        <v>6003.9073007554298</v>
      </c>
      <c r="H40" s="34">
        <v>6081.6727315808403</v>
      </c>
      <c r="I40" s="34">
        <v>6081.6727315808403</v>
      </c>
      <c r="J40" s="34">
        <v>6081.6727315808403</v>
      </c>
      <c r="K40" s="34">
        <v>6081.6727315808403</v>
      </c>
      <c r="L40" s="34">
        <v>6081.6727315808403</v>
      </c>
      <c r="M40" s="34">
        <v>6081.6727315808403</v>
      </c>
      <c r="N40" s="35">
        <f t="shared" si="0"/>
        <v>69869.95191369536</v>
      </c>
    </row>
    <row r="41" spans="1:16" x14ac:dyDescent="0.25">
      <c r="A41" s="31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5"/>
    </row>
    <row r="42" spans="1:16" x14ac:dyDescent="0.25">
      <c r="A42" s="31" t="s">
        <v>2</v>
      </c>
      <c r="B42" s="34">
        <v>14239.086389883099</v>
      </c>
      <c r="C42" s="34">
        <v>16461.306899339299</v>
      </c>
      <c r="D42" s="34">
        <v>18712.536411785899</v>
      </c>
      <c r="E42" s="34">
        <v>15766.3471608172</v>
      </c>
      <c r="F42" s="34">
        <v>16252.934583112599</v>
      </c>
      <c r="G42" s="34">
        <v>13269.617913193701</v>
      </c>
      <c r="H42" s="34">
        <v>14345.4668692331</v>
      </c>
      <c r="I42" s="34">
        <v>14677.7219162043</v>
      </c>
      <c r="J42" s="34">
        <v>14839.546681348</v>
      </c>
      <c r="K42" s="34">
        <v>14231.754743121501</v>
      </c>
      <c r="L42" s="34">
        <v>17754.244211523899</v>
      </c>
      <c r="M42" s="34">
        <v>16481.745803250298</v>
      </c>
      <c r="N42" s="35">
        <f t="shared" si="0"/>
        <v>187032.30958281289</v>
      </c>
      <c r="P42" s="14">
        <f>N42</f>
        <v>187032.30958281289</v>
      </c>
    </row>
    <row r="43" spans="1:16" x14ac:dyDescent="0.25">
      <c r="A43" s="31" t="s">
        <v>49</v>
      </c>
      <c r="B43" s="34">
        <v>5152.9327757443998</v>
      </c>
      <c r="C43" s="34">
        <v>5459.3154099183103</v>
      </c>
      <c r="D43" s="34">
        <v>8117.2891757031502</v>
      </c>
      <c r="E43" s="34">
        <v>5813.7071753128903</v>
      </c>
      <c r="F43" s="34">
        <v>6249.9468235162803</v>
      </c>
      <c r="G43" s="34">
        <v>4904.8780698575401</v>
      </c>
      <c r="H43" s="34">
        <v>6222.7551473252697</v>
      </c>
      <c r="I43" s="34">
        <v>5963.6255289493301</v>
      </c>
      <c r="J43" s="34">
        <v>6153.4373428483595</v>
      </c>
      <c r="K43" s="34">
        <v>5046.9576617511602</v>
      </c>
      <c r="L43" s="34">
        <v>6525.65690073312</v>
      </c>
      <c r="M43" s="34">
        <v>6353.0482256850401</v>
      </c>
      <c r="N43" s="35">
        <f t="shared" si="0"/>
        <v>71963.550237344854</v>
      </c>
    </row>
    <row r="44" spans="1:16" x14ac:dyDescent="0.25">
      <c r="A44" s="31" t="s">
        <v>50</v>
      </c>
      <c r="B44" s="34">
        <v>9086.1536141387405</v>
      </c>
      <c r="C44" s="34">
        <v>11001.9914894209</v>
      </c>
      <c r="D44" s="34">
        <v>10595.2472360828</v>
      </c>
      <c r="E44" s="34">
        <v>9952.6399855043892</v>
      </c>
      <c r="F44" s="34">
        <v>10002.987759596301</v>
      </c>
      <c r="G44" s="34">
        <v>8364.7398433361905</v>
      </c>
      <c r="H44" s="34">
        <v>8122.71172190782</v>
      </c>
      <c r="I44" s="34">
        <v>8714.0963872550201</v>
      </c>
      <c r="J44" s="34">
        <v>8686.1093384996893</v>
      </c>
      <c r="K44" s="34">
        <v>9184.7970813703705</v>
      </c>
      <c r="L44" s="34">
        <v>11228.587310790799</v>
      </c>
      <c r="M44" s="34">
        <v>10128.697577565201</v>
      </c>
      <c r="N44" s="35">
        <f t="shared" si="0"/>
        <v>115068.75934546821</v>
      </c>
    </row>
    <row r="45" spans="1:16" x14ac:dyDescent="0.25">
      <c r="A45" s="31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5"/>
    </row>
    <row r="46" spans="1:16" x14ac:dyDescent="0.25">
      <c r="A46" s="31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5"/>
    </row>
    <row r="47" spans="1:16" x14ac:dyDescent="0.25">
      <c r="A47" s="31" t="s">
        <v>51</v>
      </c>
      <c r="B47" s="34">
        <f>B8+B11+B25+B42</f>
        <v>328268.06771054107</v>
      </c>
      <c r="C47" s="34">
        <f t="shared" ref="C47:M47" si="2">C8+C11+C25+C42</f>
        <v>329124.75548823434</v>
      </c>
      <c r="D47" s="34">
        <f t="shared" si="2"/>
        <v>395141.08070637693</v>
      </c>
      <c r="E47" s="34">
        <f t="shared" si="2"/>
        <v>590728.5434366212</v>
      </c>
      <c r="F47" s="34">
        <f t="shared" si="2"/>
        <v>536852.43154553359</v>
      </c>
      <c r="G47" s="34">
        <f t="shared" si="2"/>
        <v>368792.96360523871</v>
      </c>
      <c r="H47" s="34">
        <f t="shared" si="2"/>
        <v>503254.5302981959</v>
      </c>
      <c r="I47" s="34">
        <f t="shared" si="2"/>
        <v>420527.05877301027</v>
      </c>
      <c r="J47" s="34">
        <f t="shared" si="2"/>
        <v>428145.672079426</v>
      </c>
      <c r="K47" s="34">
        <f t="shared" si="2"/>
        <v>351786.00440782652</v>
      </c>
      <c r="L47" s="34">
        <f t="shared" si="2"/>
        <v>394738.00955682423</v>
      </c>
      <c r="M47" s="34">
        <f t="shared" si="2"/>
        <v>443795.28807598335</v>
      </c>
      <c r="N47" s="35">
        <f>SUM(B47:M47)</f>
        <v>5091154.4056838127</v>
      </c>
      <c r="P47" s="14">
        <f>P42+P25+P11</f>
        <v>1730375.5096838123</v>
      </c>
    </row>
    <row r="48" spans="1:16" x14ac:dyDescent="0.25">
      <c r="A48" s="31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5"/>
    </row>
    <row r="49" spans="1:14" x14ac:dyDescent="0.25">
      <c r="A49" s="39"/>
      <c r="B49" s="40">
        <v>43466</v>
      </c>
      <c r="C49" s="40">
        <v>43497</v>
      </c>
      <c r="D49" s="40">
        <v>43525</v>
      </c>
      <c r="E49" s="40">
        <v>43556</v>
      </c>
      <c r="F49" s="40">
        <v>43586</v>
      </c>
      <c r="G49" s="40">
        <v>43617</v>
      </c>
      <c r="H49" s="40">
        <v>43647</v>
      </c>
      <c r="I49" s="40">
        <v>43678</v>
      </c>
      <c r="J49" s="40">
        <v>43709</v>
      </c>
      <c r="K49" s="40">
        <v>43739</v>
      </c>
      <c r="L49" s="40">
        <v>43770</v>
      </c>
      <c r="M49" s="40">
        <v>43800</v>
      </c>
      <c r="N49" s="39"/>
    </row>
    <row r="50" spans="1:14" x14ac:dyDescent="0.25">
      <c r="A50" s="39" t="s">
        <v>52</v>
      </c>
      <c r="B50" s="41">
        <f>SUM(B12:B18)+B25+B42+B9</f>
        <v>191736.44771054108</v>
      </c>
      <c r="C50" s="41">
        <f t="shared" ref="C50:M50" si="3">SUM(C12:C18)+C25+C42+C9</f>
        <v>187610.72548823431</v>
      </c>
      <c r="D50" s="41">
        <f t="shared" si="3"/>
        <v>240268.59070637691</v>
      </c>
      <c r="E50" s="41">
        <f t="shared" si="3"/>
        <v>205457.06343662122</v>
      </c>
      <c r="F50" s="41">
        <f t="shared" si="3"/>
        <v>218359.8815455336</v>
      </c>
      <c r="G50" s="41">
        <f t="shared" si="3"/>
        <v>217281.48360523873</v>
      </c>
      <c r="H50" s="41">
        <f t="shared" si="3"/>
        <v>153860.98029819591</v>
      </c>
      <c r="I50" s="41">
        <f t="shared" si="3"/>
        <v>262519.73877301032</v>
      </c>
      <c r="J50" s="41">
        <f t="shared" si="3"/>
        <v>241371.142079426</v>
      </c>
      <c r="K50" s="41">
        <f t="shared" si="3"/>
        <v>188187.5444078265</v>
      </c>
      <c r="L50" s="41">
        <f t="shared" si="3"/>
        <v>191292.09955682419</v>
      </c>
      <c r="M50" s="41">
        <f t="shared" si="3"/>
        <v>186299.17807598339</v>
      </c>
      <c r="N50" s="41">
        <f>SUM(B50:M50)</f>
        <v>2484244.875683812</v>
      </c>
    </row>
    <row r="51" spans="1:14" x14ac:dyDescent="0.2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</row>
    <row r="52" spans="1:14" x14ac:dyDescent="0.25">
      <c r="A52" s="39"/>
      <c r="B52" s="42">
        <v>373</v>
      </c>
      <c r="C52" s="42">
        <v>450</v>
      </c>
      <c r="D52" s="42">
        <v>474</v>
      </c>
      <c r="E52" s="42">
        <v>599</v>
      </c>
      <c r="F52" s="42">
        <v>573</v>
      </c>
      <c r="G52" s="42">
        <v>509</v>
      </c>
      <c r="H52" s="42">
        <v>470</v>
      </c>
      <c r="I52" s="42">
        <v>492</v>
      </c>
      <c r="J52" s="42">
        <v>365</v>
      </c>
      <c r="K52" s="42">
        <v>608</v>
      </c>
      <c r="L52" s="42">
        <v>644</v>
      </c>
      <c r="M52" s="42">
        <v>353</v>
      </c>
      <c r="N52" s="42">
        <v>5910</v>
      </c>
    </row>
    <row r="53" spans="1:14" x14ac:dyDescent="0.25">
      <c r="A53" s="39"/>
      <c r="B53" s="43">
        <f>B50/B52</f>
        <v>514.03873380842117</v>
      </c>
      <c r="C53" s="43">
        <f t="shared" ref="C53:N53" si="4">C50/C52</f>
        <v>416.91272330718738</v>
      </c>
      <c r="D53" s="43">
        <f t="shared" si="4"/>
        <v>506.89576098391751</v>
      </c>
      <c r="E53" s="43">
        <f t="shared" si="4"/>
        <v>343.00010590420902</v>
      </c>
      <c r="F53" s="43">
        <f t="shared" si="4"/>
        <v>381.08181770599231</v>
      </c>
      <c r="G53" s="43">
        <f t="shared" si="4"/>
        <v>426.87914264290515</v>
      </c>
      <c r="H53" s="43">
        <f t="shared" si="4"/>
        <v>327.36378786850196</v>
      </c>
      <c r="I53" s="43">
        <f t="shared" si="4"/>
        <v>533.57670482319168</v>
      </c>
      <c r="J53" s="43">
        <f t="shared" si="4"/>
        <v>661.29080021760547</v>
      </c>
      <c r="K53" s="43">
        <f t="shared" si="4"/>
        <v>309.51898751287251</v>
      </c>
      <c r="L53" s="43">
        <f t="shared" si="4"/>
        <v>297.03742167208725</v>
      </c>
      <c r="M53" s="43">
        <f t="shared" si="4"/>
        <v>527.75971126340903</v>
      </c>
      <c r="N53" s="43">
        <f t="shared" si="4"/>
        <v>420.34600265377532</v>
      </c>
    </row>
  </sheetData>
  <phoneticPr fontId="20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C2AD-1A2D-47BC-9E57-85ADADCABBE7}">
  <sheetPr>
    <tabColor theme="4" tint="-0.249977111117893"/>
  </sheetPr>
  <dimension ref="A2:P55"/>
  <sheetViews>
    <sheetView topLeftCell="A28" workbookViewId="0">
      <selection activeCell="N51" sqref="N51"/>
    </sheetView>
  </sheetViews>
  <sheetFormatPr defaultRowHeight="15" x14ac:dyDescent="0.25"/>
  <cols>
    <col min="1" max="1" width="34.85546875" customWidth="1"/>
    <col min="2" max="2" width="11.28515625" customWidth="1"/>
    <col min="3" max="13" width="11" bestFit="1" customWidth="1"/>
    <col min="14" max="14" width="13.28515625" style="7" bestFit="1" customWidth="1"/>
    <col min="15" max="15" width="14.28515625" style="7" customWidth="1"/>
    <col min="16" max="16" width="14.140625" customWidth="1"/>
  </cols>
  <sheetData>
    <row r="2" spans="1:16" x14ac:dyDescent="0.25">
      <c r="A2" t="s">
        <v>4</v>
      </c>
      <c r="B2" t="s">
        <v>5</v>
      </c>
      <c r="C2" t="s">
        <v>5</v>
      </c>
    </row>
    <row r="3" spans="1:16" x14ac:dyDescent="0.25">
      <c r="A3" s="6">
        <v>43831</v>
      </c>
      <c r="B3" s="6">
        <v>44166</v>
      </c>
    </row>
    <row r="7" spans="1:16" x14ac:dyDescent="0.25">
      <c r="A7" s="7" t="s">
        <v>6</v>
      </c>
      <c r="B7" s="8">
        <v>43831</v>
      </c>
      <c r="C7" s="8">
        <v>43862</v>
      </c>
      <c r="D7" s="8">
        <v>43891</v>
      </c>
      <c r="E7" s="8">
        <v>43922</v>
      </c>
      <c r="F7" s="8">
        <v>43952</v>
      </c>
      <c r="G7" s="8">
        <v>43983</v>
      </c>
      <c r="H7" s="8">
        <v>44013</v>
      </c>
      <c r="I7" s="8">
        <v>44044</v>
      </c>
      <c r="J7" s="8">
        <v>44075</v>
      </c>
      <c r="K7" s="8">
        <v>44105</v>
      </c>
      <c r="L7" s="8">
        <v>44136</v>
      </c>
      <c r="M7" s="8">
        <v>44166</v>
      </c>
      <c r="N7" s="30" t="s">
        <v>3</v>
      </c>
      <c r="O7" s="19" t="s">
        <v>53</v>
      </c>
    </row>
    <row r="8" spans="1:16" x14ac:dyDescent="0.25">
      <c r="A8" s="7" t="s">
        <v>1</v>
      </c>
      <c r="B8" s="9">
        <v>67612.991999999998</v>
      </c>
      <c r="C8" s="9">
        <v>67940.771999999997</v>
      </c>
      <c r="D8" s="9">
        <v>73787.520000000004</v>
      </c>
      <c r="E8" s="9">
        <v>77351.843999999997</v>
      </c>
      <c r="F8" s="9">
        <v>70138.067999999999</v>
      </c>
      <c r="G8" s="9">
        <v>67545.131999999998</v>
      </c>
      <c r="H8" s="9">
        <v>63944.256000000001</v>
      </c>
      <c r="I8" s="9">
        <v>63891.3</v>
      </c>
      <c r="J8" s="9">
        <v>63944.256000000001</v>
      </c>
      <c r="K8" s="9">
        <v>71937.288</v>
      </c>
      <c r="L8" s="9">
        <v>71937.288</v>
      </c>
      <c r="M8" s="9">
        <v>71937.288</v>
      </c>
      <c r="N8" s="14">
        <f>SUM(B8:M8)</f>
        <v>831968.00399999996</v>
      </c>
      <c r="O8" s="14">
        <f>N8</f>
        <v>831968.00399999996</v>
      </c>
    </row>
    <row r="9" spans="1:16" x14ac:dyDescent="0.25">
      <c r="A9" s="7" t="s">
        <v>19</v>
      </c>
      <c r="B9" s="9">
        <v>67612.991999999998</v>
      </c>
      <c r="C9" s="9">
        <v>67940.771999999997</v>
      </c>
      <c r="D9" s="9">
        <v>73787.520000000004</v>
      </c>
      <c r="E9" s="9">
        <v>77351.843999999997</v>
      </c>
      <c r="F9" s="9">
        <v>70138.067999999999</v>
      </c>
      <c r="G9" s="9">
        <v>67545.131999999998</v>
      </c>
      <c r="H9" s="9">
        <v>63944.256000000001</v>
      </c>
      <c r="I9" s="9">
        <v>63891.3</v>
      </c>
      <c r="J9" s="9">
        <v>63944.256000000001</v>
      </c>
      <c r="K9" s="9">
        <v>71937.288</v>
      </c>
      <c r="L9" s="9">
        <v>71937.288</v>
      </c>
      <c r="M9" s="9">
        <v>71937.288</v>
      </c>
      <c r="N9" s="14"/>
    </row>
    <row r="10" spans="1:16" x14ac:dyDescent="0.25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6" x14ac:dyDescent="0.25">
      <c r="A11" s="7" t="s">
        <v>20</v>
      </c>
      <c r="B11" s="9">
        <v>118130.37</v>
      </c>
      <c r="C11" s="9">
        <v>148847.16</v>
      </c>
      <c r="D11" s="9">
        <v>97308.65</v>
      </c>
      <c r="E11" s="9">
        <v>41575.32</v>
      </c>
      <c r="F11" s="9">
        <v>19127.16</v>
      </c>
      <c r="G11" s="9">
        <v>26650.3</v>
      </c>
      <c r="H11" s="9">
        <v>29759.62</v>
      </c>
      <c r="I11" s="9">
        <v>29934.84</v>
      </c>
      <c r="J11" s="9">
        <v>40505.9</v>
      </c>
      <c r="K11" s="9">
        <v>202967.73</v>
      </c>
      <c r="L11" s="9">
        <v>450480.55</v>
      </c>
      <c r="M11" s="9">
        <v>292796.12</v>
      </c>
      <c r="N11" s="14">
        <f>SUM(B11:M11)</f>
        <v>1498083.7200000002</v>
      </c>
      <c r="O11" s="14">
        <f>SUM(O12:O18)</f>
        <v>59976.409999999996</v>
      </c>
      <c r="P11" s="22">
        <f>N11-O11</f>
        <v>1438107.3100000003</v>
      </c>
    </row>
    <row r="12" spans="1:16" x14ac:dyDescent="0.25">
      <c r="A12" s="17" t="s">
        <v>54</v>
      </c>
      <c r="B12" s="9">
        <v>0</v>
      </c>
      <c r="C12" s="9">
        <v>154.04</v>
      </c>
      <c r="D12" s="9">
        <v>326.66000000000003</v>
      </c>
      <c r="E12" s="9">
        <v>9689.82</v>
      </c>
      <c r="F12" s="9">
        <v>27.3</v>
      </c>
      <c r="G12" s="9">
        <v>0</v>
      </c>
      <c r="H12" s="9">
        <v>28519.05</v>
      </c>
      <c r="I12" s="9">
        <v>283.95999999999998</v>
      </c>
      <c r="J12" s="9">
        <v>0</v>
      </c>
      <c r="K12" s="9">
        <v>0</v>
      </c>
      <c r="L12" s="9">
        <v>677.25</v>
      </c>
      <c r="M12" s="9">
        <v>7378.3</v>
      </c>
      <c r="O12" s="14">
        <f>SUM(B12:N12)</f>
        <v>47056.38</v>
      </c>
    </row>
    <row r="13" spans="1:16" x14ac:dyDescent="0.25">
      <c r="A13" s="17" t="s">
        <v>22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31.6</v>
      </c>
      <c r="M13" s="9">
        <v>0</v>
      </c>
      <c r="O13" s="14">
        <f t="shared" ref="O13:O18" si="0">SUM(B13:N13)</f>
        <v>31.6</v>
      </c>
    </row>
    <row r="14" spans="1:16" x14ac:dyDescent="0.25">
      <c r="A14" s="17" t="s">
        <v>23</v>
      </c>
      <c r="B14" s="9">
        <v>96.6</v>
      </c>
      <c r="C14" s="9">
        <v>81.83</v>
      </c>
      <c r="D14" s="9">
        <v>139.66999999999999</v>
      </c>
      <c r="E14" s="9">
        <v>88.1</v>
      </c>
      <c r="F14" s="9">
        <v>64.72</v>
      </c>
      <c r="G14" s="9">
        <v>46.16</v>
      </c>
      <c r="H14" s="9">
        <v>38.64</v>
      </c>
      <c r="I14" s="9">
        <v>87.73</v>
      </c>
      <c r="J14" s="9">
        <v>128.96</v>
      </c>
      <c r="K14" s="9">
        <v>205.48</v>
      </c>
      <c r="L14" s="9">
        <v>135.94999999999999</v>
      </c>
      <c r="M14" s="9">
        <v>102.97</v>
      </c>
      <c r="O14" s="14">
        <f t="shared" si="0"/>
        <v>1216.8100000000002</v>
      </c>
    </row>
    <row r="15" spans="1:16" x14ac:dyDescent="0.25">
      <c r="A15" s="17" t="s">
        <v>24</v>
      </c>
      <c r="B15" s="9">
        <v>348.92</v>
      </c>
      <c r="C15" s="9">
        <v>435.77</v>
      </c>
      <c r="D15" s="9">
        <v>281.14</v>
      </c>
      <c r="E15" s="9">
        <v>89.36</v>
      </c>
      <c r="F15" s="9">
        <v>116.56</v>
      </c>
      <c r="G15" s="9">
        <v>91.99</v>
      </c>
      <c r="H15" s="9">
        <v>188.63</v>
      </c>
      <c r="I15" s="9">
        <v>379.47</v>
      </c>
      <c r="J15" s="9">
        <v>197.19</v>
      </c>
      <c r="K15" s="9">
        <v>733.26</v>
      </c>
      <c r="L15" s="9">
        <v>724.76</v>
      </c>
      <c r="M15" s="9">
        <v>423.22</v>
      </c>
      <c r="O15" s="14">
        <f t="shared" si="0"/>
        <v>4010.2700000000004</v>
      </c>
    </row>
    <row r="16" spans="1:16" x14ac:dyDescent="0.25">
      <c r="A16" s="17" t="s">
        <v>25</v>
      </c>
      <c r="B16" s="9">
        <v>927.24</v>
      </c>
      <c r="C16" s="9">
        <v>640.5</v>
      </c>
      <c r="D16" s="9">
        <v>470.42</v>
      </c>
      <c r="E16" s="9">
        <v>183.54</v>
      </c>
      <c r="F16" s="9">
        <v>197.48</v>
      </c>
      <c r="G16" s="9">
        <v>152.6</v>
      </c>
      <c r="H16" s="9">
        <v>108.72</v>
      </c>
      <c r="I16" s="9">
        <v>348.81</v>
      </c>
      <c r="J16" s="9">
        <v>302.02</v>
      </c>
      <c r="K16" s="9">
        <v>731.65</v>
      </c>
      <c r="L16" s="9">
        <v>621.04999999999995</v>
      </c>
      <c r="M16" s="9">
        <v>599.79</v>
      </c>
      <c r="O16" s="14">
        <f t="shared" si="0"/>
        <v>5283.82</v>
      </c>
    </row>
    <row r="17" spans="1:15" x14ac:dyDescent="0.25">
      <c r="A17" s="17" t="s">
        <v>26</v>
      </c>
      <c r="B17" s="9">
        <v>77.86</v>
      </c>
      <c r="C17" s="9">
        <v>0</v>
      </c>
      <c r="D17" s="9">
        <v>65.55</v>
      </c>
      <c r="E17" s="9">
        <v>27.8</v>
      </c>
      <c r="F17" s="9">
        <v>0</v>
      </c>
      <c r="G17" s="9">
        <v>157.5</v>
      </c>
      <c r="H17" s="9">
        <v>0</v>
      </c>
      <c r="I17" s="9">
        <v>0</v>
      </c>
      <c r="J17" s="9">
        <v>0</v>
      </c>
      <c r="K17" s="9">
        <v>157.5</v>
      </c>
      <c r="L17" s="9">
        <v>519.75</v>
      </c>
      <c r="M17" s="9">
        <v>1291.5</v>
      </c>
      <c r="O17" s="14">
        <f t="shared" si="0"/>
        <v>2297.46</v>
      </c>
    </row>
    <row r="18" spans="1:15" x14ac:dyDescent="0.25">
      <c r="A18" s="17" t="s">
        <v>27</v>
      </c>
      <c r="B18" s="9">
        <v>10.88</v>
      </c>
      <c r="C18" s="9">
        <v>0</v>
      </c>
      <c r="D18" s="9">
        <v>5.44</v>
      </c>
      <c r="E18" s="9">
        <v>2.72</v>
      </c>
      <c r="F18" s="9">
        <v>5.44</v>
      </c>
      <c r="G18" s="9">
        <v>0</v>
      </c>
      <c r="H18" s="9">
        <v>5.44</v>
      </c>
      <c r="I18" s="9">
        <v>0</v>
      </c>
      <c r="J18" s="9">
        <v>5.44</v>
      </c>
      <c r="K18" s="9">
        <v>16.32</v>
      </c>
      <c r="L18" s="9">
        <v>0</v>
      </c>
      <c r="M18" s="9">
        <v>28.39</v>
      </c>
      <c r="O18" s="14">
        <f t="shared" si="0"/>
        <v>80.069999999999993</v>
      </c>
    </row>
    <row r="19" spans="1:15" x14ac:dyDescent="0.25">
      <c r="A19" s="7" t="s">
        <v>28</v>
      </c>
      <c r="B19" s="9">
        <v>35605.32</v>
      </c>
      <c r="C19" s="9">
        <v>49832.62</v>
      </c>
      <c r="D19" s="9">
        <v>40139.769999999997</v>
      </c>
      <c r="E19" s="9">
        <v>11270.49</v>
      </c>
      <c r="F19" s="9">
        <v>9524.9</v>
      </c>
      <c r="G19" s="9">
        <v>8817.1</v>
      </c>
      <c r="H19" s="9">
        <v>494.03</v>
      </c>
      <c r="I19" s="9">
        <v>10302.83</v>
      </c>
      <c r="J19" s="9">
        <v>11308.12</v>
      </c>
      <c r="K19" s="9">
        <v>103382.18</v>
      </c>
      <c r="L19" s="9">
        <v>68575.570000000007</v>
      </c>
      <c r="M19" s="9">
        <v>56646.16</v>
      </c>
      <c r="O19" s="14"/>
    </row>
    <row r="20" spans="1:15" x14ac:dyDescent="0.25">
      <c r="A20" s="7" t="s">
        <v>30</v>
      </c>
      <c r="B20" s="9">
        <v>81063.55</v>
      </c>
      <c r="C20" s="9">
        <v>97702.399999999994</v>
      </c>
      <c r="D20" s="9">
        <v>55880</v>
      </c>
      <c r="E20" s="9">
        <v>20223.490000000002</v>
      </c>
      <c r="F20" s="9">
        <v>9190.76</v>
      </c>
      <c r="G20" s="9">
        <v>17384.95</v>
      </c>
      <c r="H20" s="9">
        <v>405.11</v>
      </c>
      <c r="I20" s="9">
        <v>17587</v>
      </c>
      <c r="J20" s="9">
        <v>28564.17</v>
      </c>
      <c r="K20" s="9">
        <v>97673.3</v>
      </c>
      <c r="L20" s="9">
        <v>379194.62</v>
      </c>
      <c r="M20" s="9">
        <v>223490.67</v>
      </c>
    </row>
    <row r="21" spans="1:15" x14ac:dyDescent="0.25">
      <c r="A21" s="7" t="s">
        <v>32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945.04</v>
      </c>
      <c r="J21" s="9">
        <v>0</v>
      </c>
      <c r="K21" s="9">
        <v>0</v>
      </c>
      <c r="L21" s="9">
        <v>0</v>
      </c>
      <c r="M21" s="9">
        <v>2835.12</v>
      </c>
    </row>
    <row r="22" spans="1:15" x14ac:dyDescent="0.25">
      <c r="A22" s="7" t="s">
        <v>55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68.040000000000006</v>
      </c>
      <c r="L22" s="9">
        <v>0</v>
      </c>
      <c r="M22" s="9">
        <v>0</v>
      </c>
    </row>
    <row r="23" spans="1:15" x14ac:dyDescent="0.25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5" x14ac:dyDescent="0.25">
      <c r="A24" s="7" t="s">
        <v>33</v>
      </c>
      <c r="B24" s="9">
        <v>85335.840277783602</v>
      </c>
      <c r="C24" s="9">
        <v>86721.393479617196</v>
      </c>
      <c r="D24" s="9">
        <v>65644.487904749301</v>
      </c>
      <c r="E24" s="9">
        <v>48934.688511656401</v>
      </c>
      <c r="F24" s="9">
        <v>49396.308774886304</v>
      </c>
      <c r="G24" s="9">
        <v>56745.605034156899</v>
      </c>
      <c r="H24" s="9">
        <v>57720.060563910702</v>
      </c>
      <c r="I24" s="9">
        <v>78150.754230256702</v>
      </c>
      <c r="J24" s="9">
        <v>73327.255646120204</v>
      </c>
      <c r="K24" s="9">
        <v>101879.38328363201</v>
      </c>
      <c r="L24" s="9">
        <v>108309.852209146</v>
      </c>
      <c r="M24" s="9">
        <v>111201.648454451</v>
      </c>
      <c r="N24" s="14">
        <f>SUM(B24:M24)</f>
        <v>923367.27837036632</v>
      </c>
      <c r="O24" s="14">
        <f>N24</f>
        <v>923367.27837036632</v>
      </c>
    </row>
    <row r="25" spans="1:15" x14ac:dyDescent="0.25">
      <c r="A25" s="7" t="s">
        <v>34</v>
      </c>
      <c r="B25" s="9">
        <v>604.59035175879501</v>
      </c>
      <c r="C25" s="9">
        <v>604.59035175879501</v>
      </c>
      <c r="D25" s="9">
        <v>604.59035175879501</v>
      </c>
      <c r="E25" s="9">
        <v>586.89502439025</v>
      </c>
      <c r="F25" s="9">
        <v>589.771960784312</v>
      </c>
      <c r="G25" s="9">
        <v>589.771960784312</v>
      </c>
      <c r="H25" s="9">
        <v>589.771960784312</v>
      </c>
      <c r="I25" s="9">
        <v>589.771960784312</v>
      </c>
      <c r="J25" s="9">
        <v>589.771960784312</v>
      </c>
      <c r="K25" s="9">
        <v>604.59035175879501</v>
      </c>
      <c r="L25" s="9">
        <v>541.25969849246303</v>
      </c>
      <c r="M25" s="9">
        <v>541.25969849246303</v>
      </c>
    </row>
    <row r="26" spans="1:15" x14ac:dyDescent="0.25">
      <c r="A26" s="7" t="s">
        <v>35</v>
      </c>
      <c r="B26" s="9">
        <v>1497.06</v>
      </c>
      <c r="C26" s="9">
        <v>1497.06</v>
      </c>
      <c r="D26" s="9">
        <v>1497.06</v>
      </c>
      <c r="E26" s="9">
        <v>1710.92571428571</v>
      </c>
      <c r="F26" s="9">
        <v>1330.71999999999</v>
      </c>
      <c r="G26" s="9">
        <v>1330.71999999999</v>
      </c>
      <c r="H26" s="9">
        <v>1330.71999999999</v>
      </c>
      <c r="I26" s="9">
        <v>1330.71999999999</v>
      </c>
      <c r="J26" s="9">
        <v>1330.71999999999</v>
      </c>
      <c r="K26" s="9">
        <v>1532.19</v>
      </c>
      <c r="L26" s="9">
        <v>1532.19</v>
      </c>
      <c r="M26" s="9">
        <v>1532.19</v>
      </c>
    </row>
    <row r="27" spans="1:15" x14ac:dyDescent="0.25">
      <c r="A27" s="7" t="s">
        <v>37</v>
      </c>
      <c r="B27" s="9">
        <v>1188.48801601384</v>
      </c>
      <c r="C27" s="9">
        <v>1519.38121784747</v>
      </c>
      <c r="D27" s="9">
        <v>1177.27814297953</v>
      </c>
      <c r="E27" s="9">
        <v>668.14180608372305</v>
      </c>
      <c r="F27" s="9">
        <v>1668.84875312346</v>
      </c>
      <c r="G27" s="9">
        <v>3560.19929190838</v>
      </c>
      <c r="H27" s="9">
        <v>3634.5286252400001</v>
      </c>
      <c r="I27" s="9">
        <v>3269.22186570436</v>
      </c>
      <c r="J27" s="9">
        <v>2441.3968926789798</v>
      </c>
      <c r="K27" s="9">
        <v>2015.05109668107</v>
      </c>
      <c r="L27" s="9">
        <v>1913.3406136393701</v>
      </c>
      <c r="M27" s="9">
        <v>1659.2355593080499</v>
      </c>
    </row>
    <row r="28" spans="1:15" x14ac:dyDescent="0.25">
      <c r="A28" s="7" t="s">
        <v>38</v>
      </c>
      <c r="B28" s="9">
        <v>9459.6</v>
      </c>
      <c r="C28" s="9">
        <v>10429.879999999999</v>
      </c>
      <c r="D28" s="9">
        <v>8866.39</v>
      </c>
      <c r="E28" s="9">
        <v>1075.42</v>
      </c>
      <c r="F28" s="9">
        <v>1311.0425</v>
      </c>
      <c r="G28" s="9">
        <v>3432.3874999999998</v>
      </c>
      <c r="H28" s="9">
        <v>1698.7762499999999</v>
      </c>
      <c r="I28" s="9">
        <v>1938.645</v>
      </c>
      <c r="J28" s="9">
        <v>2030.6925000000001</v>
      </c>
      <c r="K28" s="9">
        <v>2498.83222222221</v>
      </c>
      <c r="L28" s="9">
        <v>2171.0211111110998</v>
      </c>
      <c r="M28" s="9">
        <v>2019.9066666666599</v>
      </c>
    </row>
    <row r="29" spans="1:15" x14ac:dyDescent="0.25">
      <c r="A29" s="7" t="s">
        <v>39</v>
      </c>
      <c r="B29" s="9">
        <v>38107.54</v>
      </c>
      <c r="C29" s="9">
        <v>38191.919999999998</v>
      </c>
      <c r="D29" s="9">
        <v>19071.34</v>
      </c>
      <c r="E29" s="9">
        <v>11333.78</v>
      </c>
      <c r="F29" s="9">
        <v>11726.16</v>
      </c>
      <c r="G29" s="9">
        <v>11839.07</v>
      </c>
      <c r="H29" s="9">
        <v>9447.07</v>
      </c>
      <c r="I29" s="9">
        <v>15949.92</v>
      </c>
      <c r="J29" s="9">
        <v>21174.91</v>
      </c>
      <c r="K29" s="9">
        <v>34864.959999999999</v>
      </c>
      <c r="L29" s="9">
        <v>22743.23</v>
      </c>
      <c r="M29" s="9">
        <v>28661.84</v>
      </c>
    </row>
    <row r="30" spans="1:15" x14ac:dyDescent="0.25">
      <c r="A30" s="7" t="s">
        <v>41</v>
      </c>
      <c r="B30" s="9">
        <v>554.73230769230804</v>
      </c>
      <c r="C30" s="9">
        <v>554.73230769230804</v>
      </c>
      <c r="D30" s="9">
        <v>554.73230769230804</v>
      </c>
      <c r="E30" s="9">
        <v>554.73230769230804</v>
      </c>
      <c r="F30" s="9">
        <v>0</v>
      </c>
      <c r="G30" s="9">
        <v>111.195714285713</v>
      </c>
      <c r="H30" s="9">
        <v>370.65357142856902</v>
      </c>
      <c r="I30" s="9">
        <v>399.16538461538499</v>
      </c>
      <c r="J30" s="9">
        <v>399.16538461538499</v>
      </c>
      <c r="K30" s="9">
        <v>399.16538461538499</v>
      </c>
      <c r="L30" s="9">
        <v>399.16538461538499</v>
      </c>
      <c r="M30" s="9">
        <v>399.16538461538499</v>
      </c>
    </row>
    <row r="31" spans="1:15" x14ac:dyDescent="0.25">
      <c r="A31" s="7" t="s">
        <v>43</v>
      </c>
      <c r="B31" s="9">
        <v>3585.41</v>
      </c>
      <c r="C31" s="9">
        <v>3585.41</v>
      </c>
      <c r="D31" s="9">
        <v>3585.41</v>
      </c>
      <c r="E31" s="9">
        <v>3585.41</v>
      </c>
      <c r="F31" s="9">
        <v>3585.41</v>
      </c>
      <c r="G31" s="9">
        <v>6641.36</v>
      </c>
      <c r="H31" s="9">
        <v>11443.53</v>
      </c>
      <c r="I31" s="9">
        <v>25261.49</v>
      </c>
      <c r="J31" s="9">
        <v>15799.47</v>
      </c>
      <c r="K31" s="9">
        <v>28561.96</v>
      </c>
      <c r="L31" s="9">
        <v>47736.1</v>
      </c>
      <c r="M31" s="9">
        <v>39804.589999999997</v>
      </c>
    </row>
    <row r="32" spans="1:15" x14ac:dyDescent="0.25">
      <c r="A32" s="7" t="s">
        <v>44</v>
      </c>
      <c r="B32" s="9">
        <v>853.54666666666299</v>
      </c>
      <c r="C32" s="9">
        <v>853.54666666666299</v>
      </c>
      <c r="D32" s="9">
        <v>802.81416666666303</v>
      </c>
      <c r="E32" s="9">
        <v>979.64363636363703</v>
      </c>
      <c r="F32" s="9">
        <v>886.83333333332905</v>
      </c>
      <c r="G32" s="9">
        <v>886.83333333332905</v>
      </c>
      <c r="H32" s="9">
        <v>898.00666666666302</v>
      </c>
      <c r="I32" s="9">
        <v>898.00666666666302</v>
      </c>
      <c r="J32" s="9">
        <v>898.00666666666302</v>
      </c>
      <c r="K32" s="9">
        <v>898.00666666666302</v>
      </c>
      <c r="L32" s="9">
        <v>898.00666666666302</v>
      </c>
      <c r="M32" s="9">
        <v>898.00666666666302</v>
      </c>
    </row>
    <row r="33" spans="1:15" x14ac:dyDescent="0.25">
      <c r="A33" s="7" t="s">
        <v>56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216.29444444444599</v>
      </c>
      <c r="J33" s="9">
        <v>221.853333333335</v>
      </c>
      <c r="K33" s="9">
        <v>275.50200000000399</v>
      </c>
      <c r="L33" s="9">
        <v>309.60685714286097</v>
      </c>
      <c r="M33" s="9">
        <v>269.88114285714602</v>
      </c>
    </row>
    <row r="34" spans="1:15" x14ac:dyDescent="0.25">
      <c r="A34" s="7" t="s">
        <v>57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143.75</v>
      </c>
      <c r="K34" s="9">
        <v>286.35000000000002</v>
      </c>
      <c r="L34" s="9">
        <v>271.83</v>
      </c>
      <c r="M34" s="9">
        <v>119.82</v>
      </c>
    </row>
    <row r="35" spans="1:15" x14ac:dyDescent="0.25">
      <c r="A35" s="7" t="s">
        <v>45</v>
      </c>
      <c r="B35" s="9">
        <v>22725.395807531098</v>
      </c>
      <c r="C35" s="9">
        <v>22725.395807531098</v>
      </c>
      <c r="D35" s="9">
        <v>22725.395807531098</v>
      </c>
      <c r="E35" s="9">
        <v>22711.407014948501</v>
      </c>
      <c r="F35" s="9">
        <v>22711.407014948501</v>
      </c>
      <c r="G35" s="9">
        <v>22777.436602898098</v>
      </c>
      <c r="H35" s="9">
        <v>22711.407014948501</v>
      </c>
      <c r="I35" s="9">
        <v>22711.407014948501</v>
      </c>
      <c r="J35" s="9">
        <v>22711.407014948501</v>
      </c>
      <c r="K35" s="9">
        <v>23807.242537697301</v>
      </c>
      <c r="L35" s="9">
        <v>23807.242537697301</v>
      </c>
      <c r="M35" s="9">
        <v>23807.242537697301</v>
      </c>
    </row>
    <row r="36" spans="1:15" x14ac:dyDescent="0.25">
      <c r="A36" s="7" t="s">
        <v>46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161.29</v>
      </c>
      <c r="L36" s="9">
        <v>0</v>
      </c>
      <c r="M36" s="9">
        <v>0</v>
      </c>
    </row>
    <row r="37" spans="1:15" x14ac:dyDescent="0.25">
      <c r="A37" s="7" t="s">
        <v>47</v>
      </c>
      <c r="B37" s="9">
        <v>486.01972222222599</v>
      </c>
      <c r="C37" s="9">
        <v>486.01972222222599</v>
      </c>
      <c r="D37" s="9">
        <v>486.01972222222599</v>
      </c>
      <c r="E37" s="9">
        <v>472.88405405405302</v>
      </c>
      <c r="F37" s="9">
        <v>448.63358974359602</v>
      </c>
      <c r="G37" s="9">
        <v>448.63358974359602</v>
      </c>
      <c r="H37" s="9">
        <v>448.63358974359602</v>
      </c>
      <c r="I37" s="9">
        <v>448.63358974359602</v>
      </c>
      <c r="J37" s="9">
        <v>448.63358974359602</v>
      </c>
      <c r="K37" s="9">
        <v>460.43947368420601</v>
      </c>
      <c r="L37" s="9">
        <v>473.05578947368002</v>
      </c>
      <c r="M37" s="9">
        <v>473.05578947368002</v>
      </c>
    </row>
    <row r="38" spans="1:15" x14ac:dyDescent="0.25">
      <c r="A38" s="7" t="s">
        <v>48</v>
      </c>
      <c r="B38" s="9">
        <v>6273.45740589866</v>
      </c>
      <c r="C38" s="9">
        <v>6273.45740589866</v>
      </c>
      <c r="D38" s="9">
        <v>6273.45740589866</v>
      </c>
      <c r="E38" s="9">
        <v>5255.4489538381504</v>
      </c>
      <c r="F38" s="9">
        <v>5137.4816229530697</v>
      </c>
      <c r="G38" s="9">
        <v>5127.99704120347</v>
      </c>
      <c r="H38" s="9">
        <v>5146.9628850990503</v>
      </c>
      <c r="I38" s="9">
        <v>5137.4783033494496</v>
      </c>
      <c r="J38" s="9">
        <v>5137.4783033494496</v>
      </c>
      <c r="K38" s="9">
        <v>5513.8035503072097</v>
      </c>
      <c r="L38" s="9">
        <v>5513.8035503072097</v>
      </c>
      <c r="M38" s="9">
        <v>11015.4550086745</v>
      </c>
    </row>
    <row r="39" spans="1:15" x14ac:dyDescent="0.25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5" x14ac:dyDescent="0.25">
      <c r="A40" s="7" t="s">
        <v>2</v>
      </c>
      <c r="B40" s="9">
        <v>16214.5255243508</v>
      </c>
      <c r="C40" s="9">
        <v>18026.6055009632</v>
      </c>
      <c r="D40" s="9">
        <v>16762.3356964985</v>
      </c>
      <c r="E40" s="9">
        <v>10419.5151697652</v>
      </c>
      <c r="F40" s="9">
        <v>10934.059549542601</v>
      </c>
      <c r="G40" s="9">
        <v>11484.8896543145</v>
      </c>
      <c r="H40" s="9">
        <v>11228.6991037383</v>
      </c>
      <c r="I40" s="9">
        <v>11453.4890179627</v>
      </c>
      <c r="J40" s="9">
        <v>11969.747503304599</v>
      </c>
      <c r="K40" s="9">
        <v>13706.719499659701</v>
      </c>
      <c r="L40" s="9">
        <v>13816.6756473271</v>
      </c>
      <c r="M40" s="9">
        <v>16100.259107534701</v>
      </c>
      <c r="N40" s="14">
        <f>SUM(B40:M40)</f>
        <v>162117.52097496187</v>
      </c>
      <c r="O40" s="14">
        <f>N40</f>
        <v>162117.52097496187</v>
      </c>
    </row>
    <row r="41" spans="1:15" x14ac:dyDescent="0.25">
      <c r="A41" s="7" t="s">
        <v>49</v>
      </c>
      <c r="B41" s="9">
        <v>6156.04368421047</v>
      </c>
      <c r="C41" s="9">
        <v>6551.25315789468</v>
      </c>
      <c r="D41" s="9">
        <v>6561.6515789473096</v>
      </c>
      <c r="E41" s="9">
        <v>2843.6263010204202</v>
      </c>
      <c r="F41" s="9">
        <v>3648.59331626118</v>
      </c>
      <c r="G41" s="9">
        <v>3949.1684635082902</v>
      </c>
      <c r="H41" s="9">
        <v>3692.97791293211</v>
      </c>
      <c r="I41" s="9">
        <v>3908.0356978232699</v>
      </c>
      <c r="J41" s="9">
        <v>4745.6498335467004</v>
      </c>
      <c r="K41" s="9">
        <v>5001.8252631578498</v>
      </c>
      <c r="L41" s="9">
        <v>4808.6478947367996</v>
      </c>
      <c r="M41" s="9">
        <v>6256.2278947367904</v>
      </c>
    </row>
    <row r="42" spans="1:15" x14ac:dyDescent="0.25">
      <c r="A42" s="7" t="s">
        <v>50</v>
      </c>
      <c r="B42" s="9">
        <v>10058.481840140301</v>
      </c>
      <c r="C42" s="9">
        <v>11475.3523430685</v>
      </c>
      <c r="D42" s="9">
        <v>10200.6841175512</v>
      </c>
      <c r="E42" s="9">
        <v>7575.8888687448498</v>
      </c>
      <c r="F42" s="9">
        <v>7285.4662332814496</v>
      </c>
      <c r="G42" s="9">
        <v>7535.72119080624</v>
      </c>
      <c r="H42" s="9">
        <v>7535.72119080624</v>
      </c>
      <c r="I42" s="9">
        <v>7545.4533201394997</v>
      </c>
      <c r="J42" s="9">
        <v>7224.0976697579699</v>
      </c>
      <c r="K42" s="9">
        <v>8704.8942365018593</v>
      </c>
      <c r="L42" s="9">
        <v>9008.0277525903803</v>
      </c>
      <c r="M42" s="9">
        <v>9844.0312127979996</v>
      </c>
    </row>
    <row r="43" spans="1:15" x14ac:dyDescent="0.25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5" x14ac:dyDescent="0.25">
      <c r="A44" s="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5" x14ac:dyDescent="0.25">
      <c r="A45" s="7" t="s">
        <v>51</v>
      </c>
      <c r="B45" s="9">
        <v>287293.727802134</v>
      </c>
      <c r="C45" s="9">
        <v>321535.93098057999</v>
      </c>
      <c r="D45" s="9">
        <v>253502.993601247</v>
      </c>
      <c r="E45" s="9">
        <v>178281.36768142099</v>
      </c>
      <c r="F45" s="9">
        <v>149595.59632442801</v>
      </c>
      <c r="G45" s="9">
        <v>162425.92668847099</v>
      </c>
      <c r="H45" s="9">
        <v>162652.63566764901</v>
      </c>
      <c r="I45" s="9">
        <v>183430.383248219</v>
      </c>
      <c r="J45" s="9">
        <v>189747.159149424</v>
      </c>
      <c r="K45" s="9">
        <v>390491.12078329199</v>
      </c>
      <c r="L45" s="9">
        <v>644544.36585647298</v>
      </c>
      <c r="M45" s="9">
        <v>492035.315561986</v>
      </c>
      <c r="N45" s="14">
        <f>SUM(N8:N44)</f>
        <v>3415536.5233453289</v>
      </c>
      <c r="O45" s="14">
        <f>O40+O24+O11</f>
        <v>1145461.2093453282</v>
      </c>
    </row>
    <row r="48" spans="1:15" x14ac:dyDescent="0.25">
      <c r="B48" s="21">
        <v>43831</v>
      </c>
      <c r="C48" s="21">
        <v>43862</v>
      </c>
      <c r="D48" s="21">
        <v>43891</v>
      </c>
      <c r="E48" s="21">
        <v>43922</v>
      </c>
      <c r="F48" s="21">
        <v>43952</v>
      </c>
      <c r="G48" s="21">
        <v>43983</v>
      </c>
      <c r="H48" s="21">
        <v>44013</v>
      </c>
      <c r="I48" s="21">
        <v>44044</v>
      </c>
      <c r="J48" s="21">
        <v>44075</v>
      </c>
      <c r="K48" s="21">
        <v>44105</v>
      </c>
      <c r="L48" s="21">
        <v>44136</v>
      </c>
      <c r="M48" s="21">
        <v>44166</v>
      </c>
    </row>
    <row r="49" spans="1:15" x14ac:dyDescent="0.25">
      <c r="A49" s="18" t="s">
        <v>0</v>
      </c>
      <c r="B49" s="15">
        <f>SUM(B12:B18)+B24+B40+B8</f>
        <v>170624.85780213441</v>
      </c>
      <c r="C49" s="15">
        <f t="shared" ref="C49:M49" si="1">SUM(C12:C18)+C24+C40+C8</f>
        <v>174000.91098058037</v>
      </c>
      <c r="D49" s="15">
        <f t="shared" si="1"/>
        <v>157483.22360124782</v>
      </c>
      <c r="E49" s="15">
        <f t="shared" si="1"/>
        <v>146787.38768142159</v>
      </c>
      <c r="F49" s="15">
        <f t="shared" si="1"/>
        <v>130879.93632442891</v>
      </c>
      <c r="G49" s="15">
        <f t="shared" si="1"/>
        <v>136223.87668847141</v>
      </c>
      <c r="H49" s="15">
        <f t="shared" si="1"/>
        <v>161753.495667649</v>
      </c>
      <c r="I49" s="15">
        <f t="shared" si="1"/>
        <v>154595.51324821939</v>
      </c>
      <c r="J49" s="15">
        <f t="shared" si="1"/>
        <v>149874.86914942481</v>
      </c>
      <c r="K49" s="15">
        <f t="shared" si="1"/>
        <v>189367.60078329171</v>
      </c>
      <c r="L49" s="15">
        <f t="shared" si="1"/>
        <v>196774.1758564731</v>
      </c>
      <c r="M49" s="15">
        <f t="shared" si="1"/>
        <v>209063.3655619857</v>
      </c>
      <c r="N49" s="14">
        <f>SUM(B49:M49)</f>
        <v>1977429.2133453283</v>
      </c>
    </row>
    <row r="51" spans="1:15" x14ac:dyDescent="0.25">
      <c r="B51" s="24">
        <v>463</v>
      </c>
      <c r="C51" s="24">
        <v>483</v>
      </c>
      <c r="D51" s="24">
        <v>303</v>
      </c>
      <c r="E51" s="24">
        <v>25</v>
      </c>
      <c r="F51" s="24">
        <v>25</v>
      </c>
      <c r="G51" s="24">
        <v>0</v>
      </c>
      <c r="H51" s="24">
        <v>98</v>
      </c>
      <c r="I51" s="24">
        <v>156</v>
      </c>
      <c r="J51" s="24">
        <v>0</v>
      </c>
      <c r="K51" s="24">
        <v>377</v>
      </c>
      <c r="L51" s="24">
        <v>451</v>
      </c>
      <c r="M51" s="24">
        <v>325</v>
      </c>
      <c r="N51" s="29">
        <v>2706</v>
      </c>
    </row>
    <row r="52" spans="1:15" x14ac:dyDescent="0.25">
      <c r="B52" s="9">
        <f>B49/B51</f>
        <v>368.52021123571149</v>
      </c>
      <c r="C52" s="9">
        <f t="shared" ref="C52:N52" si="2">C49/C51</f>
        <v>360.25033329312708</v>
      </c>
      <c r="D52" s="9">
        <f t="shared" si="2"/>
        <v>519.74661254537239</v>
      </c>
      <c r="E52" s="9">
        <f t="shared" si="2"/>
        <v>5871.4955072568637</v>
      </c>
      <c r="F52" s="9">
        <f t="shared" si="2"/>
        <v>5235.1974529771569</v>
      </c>
      <c r="G52" s="9" t="e">
        <f t="shared" si="2"/>
        <v>#DIV/0!</v>
      </c>
      <c r="H52" s="9">
        <f t="shared" si="2"/>
        <v>1650.5458741596835</v>
      </c>
      <c r="I52" s="9">
        <f t="shared" si="2"/>
        <v>990.99687979627811</v>
      </c>
      <c r="J52" s="9" t="e">
        <f t="shared" si="2"/>
        <v>#DIV/0!</v>
      </c>
      <c r="K52" s="9">
        <f t="shared" si="2"/>
        <v>502.30132833764378</v>
      </c>
      <c r="L52" s="9">
        <f t="shared" si="2"/>
        <v>436.30637662189156</v>
      </c>
      <c r="M52" s="9">
        <f t="shared" si="2"/>
        <v>643.27189403687908</v>
      </c>
      <c r="N52" s="9">
        <f t="shared" si="2"/>
        <v>730.75728505001052</v>
      </c>
    </row>
    <row r="53" spans="1:15" x14ac:dyDescent="0.25">
      <c r="O53" s="26">
        <f>879.66*N51</f>
        <v>2380359.96</v>
      </c>
    </row>
    <row r="54" spans="1:15" x14ac:dyDescent="0.25">
      <c r="B54" s="27">
        <v>102411.74</v>
      </c>
      <c r="C54" s="27">
        <v>79169.13</v>
      </c>
      <c r="D54" s="27">
        <v>62074.27</v>
      </c>
      <c r="E54" s="27">
        <v>55484.56</v>
      </c>
      <c r="F54" s="27">
        <v>47417.38</v>
      </c>
      <c r="G54" s="27">
        <v>69095.740000000005</v>
      </c>
      <c r="H54" s="27">
        <v>53562.27</v>
      </c>
      <c r="I54" s="27">
        <v>61385.16</v>
      </c>
      <c r="J54" s="27">
        <v>73842.27</v>
      </c>
      <c r="K54" s="27">
        <v>123311.23</v>
      </c>
      <c r="L54" s="27">
        <v>78971.89</v>
      </c>
      <c r="M54" s="27">
        <v>98785.41</v>
      </c>
      <c r="N54" s="28">
        <v>905511.05</v>
      </c>
    </row>
    <row r="55" spans="1:15" x14ac:dyDescent="0.25">
      <c r="B55" s="9">
        <f>(B49+B54)/B51</f>
        <v>589.71187430266605</v>
      </c>
      <c r="C55" s="9">
        <f t="shared" ref="C55:N55" si="3">(C49+C54)/C51</f>
        <v>524.16157552915195</v>
      </c>
      <c r="D55" s="9">
        <f t="shared" si="3"/>
        <v>724.61219010312811</v>
      </c>
      <c r="E55" s="9">
        <f t="shared" si="3"/>
        <v>8090.8779072568632</v>
      </c>
      <c r="F55" s="9">
        <f t="shared" si="3"/>
        <v>7131.892652977157</v>
      </c>
      <c r="G55" s="9" t="e">
        <f t="shared" si="3"/>
        <v>#DIV/0!</v>
      </c>
      <c r="H55" s="9">
        <f t="shared" si="3"/>
        <v>2197.0996496698876</v>
      </c>
      <c r="I55" s="9">
        <f t="shared" si="3"/>
        <v>1384.4914951808935</v>
      </c>
      <c r="J55" s="9" t="e">
        <f t="shared" si="3"/>
        <v>#DIV/0!</v>
      </c>
      <c r="K55" s="9">
        <f t="shared" si="3"/>
        <v>829.38681905382418</v>
      </c>
      <c r="L55" s="9">
        <f t="shared" si="3"/>
        <v>611.41034557976297</v>
      </c>
      <c r="M55" s="9">
        <f t="shared" si="3"/>
        <v>947.22700172918667</v>
      </c>
      <c r="N55" s="9">
        <f t="shared" si="3"/>
        <v>1065.3881239265811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A846-643A-47FC-ADF2-29F28685F793}">
  <sheetPr>
    <tabColor theme="7" tint="0.39997558519241921"/>
  </sheetPr>
  <dimension ref="A2:P48"/>
  <sheetViews>
    <sheetView topLeftCell="A28" workbookViewId="0">
      <selection activeCell="O45" sqref="O45"/>
    </sheetView>
  </sheetViews>
  <sheetFormatPr defaultRowHeight="15" x14ac:dyDescent="0.25"/>
  <cols>
    <col min="1" max="1" width="42.42578125" style="7" customWidth="1"/>
    <col min="2" max="11" width="11" bestFit="1" customWidth="1"/>
    <col min="12" max="12" width="12.28515625" customWidth="1"/>
    <col min="13" max="13" width="11.28515625" customWidth="1"/>
    <col min="14" max="14" width="12.42578125" style="7" bestFit="1" customWidth="1"/>
    <col min="15" max="15" width="13.28515625" style="7" bestFit="1" customWidth="1"/>
    <col min="16" max="16" width="16.85546875" customWidth="1"/>
  </cols>
  <sheetData>
    <row r="2" spans="1:16" x14ac:dyDescent="0.25">
      <c r="A2" s="7" t="s">
        <v>4</v>
      </c>
      <c r="B2" s="7" t="s">
        <v>5</v>
      </c>
      <c r="C2" s="7" t="s">
        <v>5</v>
      </c>
    </row>
    <row r="3" spans="1:16" x14ac:dyDescent="0.25">
      <c r="A3" s="23">
        <v>44197</v>
      </c>
      <c r="B3" s="23">
        <v>44531</v>
      </c>
      <c r="C3" s="7"/>
    </row>
    <row r="4" spans="1:16" x14ac:dyDescent="0.25">
      <c r="B4" s="7"/>
      <c r="C4" s="7"/>
    </row>
    <row r="7" spans="1:16" x14ac:dyDescent="0.25">
      <c r="A7" s="7" t="s">
        <v>6</v>
      </c>
      <c r="B7" s="8">
        <v>44197</v>
      </c>
      <c r="C7" s="8">
        <v>44228</v>
      </c>
      <c r="D7" s="8">
        <v>44256</v>
      </c>
      <c r="E7" s="8">
        <v>44287</v>
      </c>
      <c r="F7" s="8">
        <v>44317</v>
      </c>
      <c r="G7" s="8">
        <v>44348</v>
      </c>
      <c r="H7" s="8">
        <v>44378</v>
      </c>
      <c r="I7" s="8">
        <v>44409</v>
      </c>
      <c r="J7" s="8">
        <v>44440</v>
      </c>
      <c r="K7" s="8">
        <v>44470</v>
      </c>
      <c r="L7" s="8">
        <v>44501</v>
      </c>
      <c r="M7" s="8">
        <v>44531</v>
      </c>
      <c r="N7" s="30" t="s">
        <v>3</v>
      </c>
      <c r="O7" s="30" t="s">
        <v>58</v>
      </c>
    </row>
    <row r="8" spans="1:16" x14ac:dyDescent="0.25">
      <c r="A8" s="7" t="s">
        <v>1</v>
      </c>
      <c r="B8" s="9">
        <v>63600.048000000003</v>
      </c>
      <c r="C8" s="9">
        <v>63944.256000000001</v>
      </c>
      <c r="D8" s="9">
        <v>60907.248</v>
      </c>
      <c r="E8" s="9">
        <v>73822.271999999997</v>
      </c>
      <c r="F8" s="9">
        <v>63604.271999999997</v>
      </c>
      <c r="G8" s="9">
        <v>63944.256000000001</v>
      </c>
      <c r="H8" s="9">
        <v>64343.904000000002</v>
      </c>
      <c r="I8" s="9">
        <v>63944.256000000001</v>
      </c>
      <c r="J8" s="9">
        <v>63944.256000000001</v>
      </c>
      <c r="K8" s="9">
        <v>63944.256000000001</v>
      </c>
      <c r="L8" s="9">
        <v>63944.28</v>
      </c>
      <c r="M8" s="9">
        <v>63944.28</v>
      </c>
      <c r="N8" s="14">
        <f>SUM(B8:M8)</f>
        <v>773887.58400000015</v>
      </c>
      <c r="O8" s="14">
        <f>N8</f>
        <v>773887.58400000015</v>
      </c>
    </row>
    <row r="9" spans="1:16" x14ac:dyDescent="0.25">
      <c r="A9" s="7" t="s">
        <v>19</v>
      </c>
      <c r="B9" s="9">
        <v>63600.048000000003</v>
      </c>
      <c r="C9" s="9">
        <v>63944.256000000001</v>
      </c>
      <c r="D9" s="9">
        <v>60907.248</v>
      </c>
      <c r="E9" s="9">
        <v>73822.271999999997</v>
      </c>
      <c r="F9" s="9">
        <v>63604.271999999997</v>
      </c>
      <c r="G9" s="9">
        <v>63944.256000000001</v>
      </c>
      <c r="H9" s="9">
        <v>64343.904000000002</v>
      </c>
      <c r="I9" s="9">
        <v>63944.256000000001</v>
      </c>
      <c r="J9" s="9">
        <v>63944.256000000001</v>
      </c>
      <c r="K9" s="9">
        <v>63944.256000000001</v>
      </c>
      <c r="L9" s="9">
        <v>63944.28</v>
      </c>
      <c r="M9" s="9">
        <v>63944.28</v>
      </c>
      <c r="O9" s="14"/>
    </row>
    <row r="10" spans="1:16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6" x14ac:dyDescent="0.25">
      <c r="A11" s="7" t="s">
        <v>20</v>
      </c>
      <c r="B11" s="9">
        <v>86954.22</v>
      </c>
      <c r="C11" s="9">
        <v>131378.75</v>
      </c>
      <c r="D11" s="9">
        <v>123331.34</v>
      </c>
      <c r="E11" s="9">
        <v>152679.49</v>
      </c>
      <c r="F11" s="9">
        <v>60093.31</v>
      </c>
      <c r="G11" s="9">
        <v>238236.94</v>
      </c>
      <c r="H11" s="9">
        <v>204917.95</v>
      </c>
      <c r="I11" s="9">
        <v>244122.7</v>
      </c>
      <c r="J11" s="9">
        <v>446340.58</v>
      </c>
      <c r="K11" s="9">
        <v>196112.24</v>
      </c>
      <c r="L11" s="9">
        <v>307930.02</v>
      </c>
      <c r="M11" s="9">
        <v>188068.68</v>
      </c>
      <c r="N11" s="14">
        <f>SUM(B11:M11)</f>
        <v>2380166.2200000002</v>
      </c>
      <c r="O11" s="14">
        <f>SUM(O12:O18)</f>
        <v>89567.630000000019</v>
      </c>
      <c r="P11" s="22">
        <f>N11-O11</f>
        <v>2290598.5900000003</v>
      </c>
    </row>
    <row r="12" spans="1:16" x14ac:dyDescent="0.25">
      <c r="A12" s="17" t="s">
        <v>54</v>
      </c>
      <c r="B12" s="9">
        <v>326.83999999999997</v>
      </c>
      <c r="C12" s="9">
        <v>13771.87</v>
      </c>
      <c r="D12" s="9">
        <v>734.33</v>
      </c>
      <c r="E12" s="9">
        <v>412.62</v>
      </c>
      <c r="F12" s="9">
        <v>0</v>
      </c>
      <c r="G12" s="9">
        <v>24469.72</v>
      </c>
      <c r="H12" s="9">
        <v>241.18</v>
      </c>
      <c r="I12" s="9">
        <v>169.29</v>
      </c>
      <c r="J12" s="9">
        <v>13791.23</v>
      </c>
      <c r="K12" s="9">
        <v>338.58</v>
      </c>
      <c r="L12" s="9">
        <v>1148.45</v>
      </c>
      <c r="M12" s="9">
        <v>19995.66</v>
      </c>
      <c r="O12" s="14">
        <f>SUM(B12:N12)</f>
        <v>75399.77</v>
      </c>
    </row>
    <row r="13" spans="1:16" x14ac:dyDescent="0.25">
      <c r="A13" s="17" t="s">
        <v>22</v>
      </c>
      <c r="B13" s="9">
        <v>43.24</v>
      </c>
      <c r="C13" s="9">
        <v>14.8</v>
      </c>
      <c r="D13" s="9">
        <v>6.82</v>
      </c>
      <c r="E13" s="9">
        <v>14.8</v>
      </c>
      <c r="F13" s="9">
        <v>0</v>
      </c>
      <c r="G13" s="9">
        <v>0</v>
      </c>
      <c r="H13" s="9">
        <v>53.9</v>
      </c>
      <c r="I13" s="9">
        <v>12.47</v>
      </c>
      <c r="J13" s="9">
        <v>12.47</v>
      </c>
      <c r="K13" s="9">
        <v>0</v>
      </c>
      <c r="L13" s="9">
        <v>0</v>
      </c>
      <c r="M13" s="9">
        <v>0</v>
      </c>
      <c r="O13" s="14">
        <f t="shared" ref="O13:O18" si="0">SUM(B13:N13)</f>
        <v>158.5</v>
      </c>
    </row>
    <row r="14" spans="1:16" x14ac:dyDescent="0.25">
      <c r="A14" s="17" t="s">
        <v>23</v>
      </c>
      <c r="B14" s="9">
        <v>157.22999999999999</v>
      </c>
      <c r="C14" s="9">
        <v>137.02000000000001</v>
      </c>
      <c r="D14" s="9">
        <v>105.73</v>
      </c>
      <c r="E14" s="9">
        <v>60.99</v>
      </c>
      <c r="F14" s="9">
        <v>41.58</v>
      </c>
      <c r="G14" s="9">
        <v>52.67</v>
      </c>
      <c r="H14" s="9">
        <v>74.45</v>
      </c>
      <c r="I14" s="9">
        <v>91.66</v>
      </c>
      <c r="J14" s="9">
        <v>155.79</v>
      </c>
      <c r="K14" s="9">
        <v>203.46</v>
      </c>
      <c r="L14" s="9">
        <v>275.98</v>
      </c>
      <c r="M14" s="9">
        <v>212.29</v>
      </c>
      <c r="O14" s="14">
        <f t="shared" si="0"/>
        <v>1568.85</v>
      </c>
    </row>
    <row r="15" spans="1:16" x14ac:dyDescent="0.25">
      <c r="A15" s="17" t="s">
        <v>24</v>
      </c>
      <c r="B15" s="9">
        <v>313.11</v>
      </c>
      <c r="C15" s="9">
        <v>255.09</v>
      </c>
      <c r="D15" s="9">
        <v>397.3</v>
      </c>
      <c r="E15" s="9">
        <v>139.97</v>
      </c>
      <c r="F15" s="9">
        <v>127.5</v>
      </c>
      <c r="G15" s="9">
        <v>272.81</v>
      </c>
      <c r="H15" s="9">
        <v>144.83000000000001</v>
      </c>
      <c r="I15" s="9">
        <v>336.34</v>
      </c>
      <c r="J15" s="9">
        <v>204.81</v>
      </c>
      <c r="K15" s="9">
        <v>844.22</v>
      </c>
      <c r="L15" s="9">
        <v>518.85</v>
      </c>
      <c r="M15" s="9">
        <v>366.41</v>
      </c>
      <c r="O15" s="14">
        <f t="shared" si="0"/>
        <v>3921.2399999999993</v>
      </c>
    </row>
    <row r="16" spans="1:16" x14ac:dyDescent="0.25">
      <c r="A16" s="17" t="s">
        <v>25</v>
      </c>
      <c r="B16" s="9">
        <v>523.22</v>
      </c>
      <c r="C16" s="9">
        <v>497.7</v>
      </c>
      <c r="D16" s="9">
        <v>655.08000000000004</v>
      </c>
      <c r="E16" s="9">
        <v>280.75</v>
      </c>
      <c r="F16" s="9">
        <v>212.69</v>
      </c>
      <c r="G16" s="9">
        <v>391.35</v>
      </c>
      <c r="H16" s="9">
        <v>389.3</v>
      </c>
      <c r="I16" s="9">
        <v>346.19</v>
      </c>
      <c r="J16" s="9">
        <v>543.25</v>
      </c>
      <c r="K16" s="9">
        <v>656.68</v>
      </c>
      <c r="L16" s="9">
        <v>680.56</v>
      </c>
      <c r="M16" s="9">
        <v>592.58000000000004</v>
      </c>
      <c r="O16" s="14">
        <f t="shared" si="0"/>
        <v>5769.35</v>
      </c>
    </row>
    <row r="17" spans="1:15" x14ac:dyDescent="0.25">
      <c r="A17" s="17" t="s">
        <v>26</v>
      </c>
      <c r="B17" s="9">
        <v>189</v>
      </c>
      <c r="C17" s="9">
        <v>756</v>
      </c>
      <c r="D17" s="9">
        <v>425.25</v>
      </c>
      <c r="E17" s="9">
        <v>157.5</v>
      </c>
      <c r="F17" s="9">
        <v>393.75</v>
      </c>
      <c r="G17" s="9">
        <v>472.5</v>
      </c>
      <c r="H17" s="9">
        <v>0</v>
      </c>
      <c r="I17" s="9">
        <v>0</v>
      </c>
      <c r="J17" s="9">
        <v>0</v>
      </c>
      <c r="K17" s="9">
        <v>267.72000000000003</v>
      </c>
      <c r="L17" s="9">
        <v>0</v>
      </c>
      <c r="M17" s="9">
        <v>0</v>
      </c>
      <c r="O17" s="14">
        <f t="shared" si="0"/>
        <v>2661.7200000000003</v>
      </c>
    </row>
    <row r="18" spans="1:15" x14ac:dyDescent="0.25">
      <c r="A18" s="17" t="s">
        <v>27</v>
      </c>
      <c r="B18" s="9">
        <v>0</v>
      </c>
      <c r="C18" s="9">
        <v>0</v>
      </c>
      <c r="D18" s="9">
        <v>5.81</v>
      </c>
      <c r="E18" s="9">
        <v>0</v>
      </c>
      <c r="F18" s="9">
        <v>16.5</v>
      </c>
      <c r="G18" s="9">
        <v>0</v>
      </c>
      <c r="H18" s="9">
        <v>0</v>
      </c>
      <c r="I18" s="9">
        <v>0</v>
      </c>
      <c r="J18" s="9">
        <v>5.5</v>
      </c>
      <c r="K18" s="9">
        <v>11.7</v>
      </c>
      <c r="L18" s="9">
        <v>37.06</v>
      </c>
      <c r="M18" s="9">
        <v>11.63</v>
      </c>
      <c r="O18" s="14">
        <f t="shared" si="0"/>
        <v>88.199999999999989</v>
      </c>
    </row>
    <row r="19" spans="1:15" x14ac:dyDescent="0.25">
      <c r="A19" s="7" t="s">
        <v>28</v>
      </c>
      <c r="B19" s="9">
        <v>42753.89</v>
      </c>
      <c r="C19" s="9">
        <v>57550.879999999997</v>
      </c>
      <c r="D19" s="9">
        <v>63401.68</v>
      </c>
      <c r="E19" s="9">
        <v>20905.7</v>
      </c>
      <c r="F19" s="9">
        <v>38676.239999999998</v>
      </c>
      <c r="G19" s="9">
        <v>53787.4</v>
      </c>
      <c r="H19" s="9">
        <v>38111.29</v>
      </c>
      <c r="I19" s="9">
        <v>54411.42</v>
      </c>
      <c r="J19" s="9">
        <v>79347.38</v>
      </c>
      <c r="K19" s="9">
        <v>84578.78</v>
      </c>
      <c r="L19" s="9">
        <v>60025.98</v>
      </c>
      <c r="M19" s="9">
        <v>27734.799999999999</v>
      </c>
    </row>
    <row r="20" spans="1:15" x14ac:dyDescent="0.25">
      <c r="A20" s="7" t="s">
        <v>29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50.18</v>
      </c>
      <c r="M20" s="9">
        <v>0</v>
      </c>
    </row>
    <row r="21" spans="1:15" x14ac:dyDescent="0.25">
      <c r="A21" s="7" t="s">
        <v>30</v>
      </c>
      <c r="B21" s="9">
        <v>42647.69</v>
      </c>
      <c r="C21" s="9">
        <v>58395.39</v>
      </c>
      <c r="D21" s="9">
        <v>57599.34</v>
      </c>
      <c r="E21" s="9">
        <v>130707.16</v>
      </c>
      <c r="F21" s="9">
        <v>20625.05</v>
      </c>
      <c r="G21" s="9">
        <v>157757.20000000001</v>
      </c>
      <c r="H21" s="9">
        <v>165903</v>
      </c>
      <c r="I21" s="9">
        <v>188755.33</v>
      </c>
      <c r="J21" s="9">
        <v>352280.15</v>
      </c>
      <c r="K21" s="9">
        <v>109211.1</v>
      </c>
      <c r="L21" s="9">
        <v>245192.95999999999</v>
      </c>
      <c r="M21" s="9">
        <v>139155.31</v>
      </c>
    </row>
    <row r="22" spans="1:15" x14ac:dyDescent="0.25">
      <c r="A22" s="7" t="s">
        <v>32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1033.29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</row>
    <row r="23" spans="1:15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4">
        <f>SUM(B23:M23)</f>
        <v>0</v>
      </c>
      <c r="O23" s="14">
        <f>N23</f>
        <v>0</v>
      </c>
    </row>
    <row r="24" spans="1:15" x14ac:dyDescent="0.25">
      <c r="A24" s="7" t="s">
        <v>33</v>
      </c>
      <c r="B24" s="9">
        <v>85016.923395831007</v>
      </c>
      <c r="C24" s="9">
        <v>80913.173730433395</v>
      </c>
      <c r="D24" s="9">
        <v>101331.940970757</v>
      </c>
      <c r="E24" s="9">
        <v>102706.08790335301</v>
      </c>
      <c r="F24" s="9">
        <v>75734.418711299106</v>
      </c>
      <c r="G24" s="9">
        <v>88387.103837349598</v>
      </c>
      <c r="H24" s="9">
        <v>76223.067062947506</v>
      </c>
      <c r="I24" s="9">
        <v>79566.706358358002</v>
      </c>
      <c r="J24" s="9">
        <v>98370.841852176804</v>
      </c>
      <c r="K24" s="9">
        <v>99664.404831572407</v>
      </c>
      <c r="L24" s="9">
        <v>102250.226522096</v>
      </c>
      <c r="M24" s="9">
        <v>87272.535307810496</v>
      </c>
      <c r="O24" s="14">
        <f>SUM(B24:M24)</f>
        <v>1077437.4304839843</v>
      </c>
    </row>
    <row r="25" spans="1:15" x14ac:dyDescent="0.25">
      <c r="A25" s="7" t="s">
        <v>34</v>
      </c>
      <c r="B25" s="9">
        <v>528.66427135678498</v>
      </c>
      <c r="C25" s="9">
        <v>526.02094999999997</v>
      </c>
      <c r="D25" s="9">
        <v>526.02094999999997</v>
      </c>
      <c r="E25" s="9">
        <v>526.02094999999997</v>
      </c>
      <c r="F25" s="9">
        <v>526.02094999999997</v>
      </c>
      <c r="G25" s="9">
        <v>526.02094999999997</v>
      </c>
      <c r="H25" s="9">
        <v>526.02094999999997</v>
      </c>
      <c r="I25" s="9">
        <v>526.02094999999997</v>
      </c>
      <c r="J25" s="9">
        <v>526.02094999999997</v>
      </c>
      <c r="K25" s="9">
        <v>526.02094999999997</v>
      </c>
      <c r="L25" s="9">
        <v>563.27880000000005</v>
      </c>
      <c r="M25" s="9">
        <v>570.73204999999996</v>
      </c>
    </row>
    <row r="26" spans="1:15" x14ac:dyDescent="0.25">
      <c r="A26" s="7" t="s">
        <v>35</v>
      </c>
      <c r="B26" s="9">
        <v>1532.19</v>
      </c>
      <c r="C26" s="9">
        <v>1532.19</v>
      </c>
      <c r="D26" s="9">
        <v>1094.4214285714199</v>
      </c>
      <c r="E26" s="9">
        <v>1094.4214285714199</v>
      </c>
      <c r="F26" s="9">
        <v>1094.4214285714199</v>
      </c>
      <c r="G26" s="9">
        <v>1094.4214285714199</v>
      </c>
      <c r="H26" s="9">
        <v>1094.4214285714199</v>
      </c>
      <c r="I26" s="9">
        <v>1094.4214285714199</v>
      </c>
      <c r="J26" s="9">
        <v>1178.6076923076901</v>
      </c>
      <c r="K26" s="9">
        <v>1301.4384615384599</v>
      </c>
      <c r="L26" s="9">
        <v>1691.87</v>
      </c>
      <c r="M26" s="9">
        <v>1691.8720000000001</v>
      </c>
    </row>
    <row r="27" spans="1:15" x14ac:dyDescent="0.25">
      <c r="A27" s="7" t="s">
        <v>37</v>
      </c>
      <c r="B27" s="9">
        <v>892.83071428570804</v>
      </c>
      <c r="C27" s="9">
        <v>807.15600000000404</v>
      </c>
      <c r="D27" s="9">
        <v>1377.19470588235</v>
      </c>
      <c r="E27" s="9">
        <v>1588.07117647059</v>
      </c>
      <c r="F27" s="9">
        <v>1343.6147058823501</v>
      </c>
      <c r="G27" s="9">
        <v>1342.1441176470601</v>
      </c>
      <c r="H27" s="9">
        <v>1312.3147058823499</v>
      </c>
      <c r="I27" s="9">
        <v>1308.17235294118</v>
      </c>
      <c r="J27" s="9">
        <v>1134.2581250000001</v>
      </c>
      <c r="K27" s="9">
        <v>1030.1175000000001</v>
      </c>
      <c r="L27" s="9">
        <v>844.73625000000004</v>
      </c>
      <c r="M27" s="9">
        <v>768.29750000000001</v>
      </c>
    </row>
    <row r="28" spans="1:15" x14ac:dyDescent="0.25">
      <c r="A28" s="7" t="s">
        <v>39</v>
      </c>
      <c r="B28" s="9">
        <v>23230.43</v>
      </c>
      <c r="C28" s="9">
        <v>17460.400000000001</v>
      </c>
      <c r="D28" s="9">
        <v>25356.78</v>
      </c>
      <c r="E28" s="9">
        <v>18682.490000000002</v>
      </c>
      <c r="F28" s="9">
        <v>15772.4</v>
      </c>
      <c r="G28" s="9">
        <v>18605.04</v>
      </c>
      <c r="H28" s="9">
        <v>14477.21</v>
      </c>
      <c r="I28" s="9">
        <v>16439.830000000002</v>
      </c>
      <c r="J28" s="9">
        <v>18898.23</v>
      </c>
      <c r="K28" s="9">
        <v>25024.42</v>
      </c>
      <c r="L28" s="9">
        <v>25421.53</v>
      </c>
      <c r="M28" s="9">
        <v>21711.43</v>
      </c>
    </row>
    <row r="29" spans="1:15" x14ac:dyDescent="0.25">
      <c r="A29" s="7" t="s">
        <v>41</v>
      </c>
      <c r="B29" s="9">
        <v>399.16538461538499</v>
      </c>
      <c r="C29" s="9">
        <v>399.16538461538499</v>
      </c>
      <c r="D29" s="9">
        <v>399.16538461538499</v>
      </c>
      <c r="E29" s="9">
        <v>399.16538461538499</v>
      </c>
      <c r="F29" s="9">
        <v>399.16538461538499</v>
      </c>
      <c r="G29" s="9">
        <v>406.62615384615401</v>
      </c>
      <c r="H29" s="9">
        <v>423.99307692307701</v>
      </c>
      <c r="I29" s="9">
        <v>423.99307692307701</v>
      </c>
      <c r="J29" s="9">
        <v>423.99307692307701</v>
      </c>
      <c r="K29" s="9">
        <v>546.82538461538502</v>
      </c>
      <c r="L29" s="9">
        <v>423.99307692307701</v>
      </c>
      <c r="M29" s="9">
        <v>423.99307692307701</v>
      </c>
    </row>
    <row r="30" spans="1:15" x14ac:dyDescent="0.25">
      <c r="A30" s="7" t="s">
        <v>43</v>
      </c>
      <c r="B30" s="9">
        <v>26569.69</v>
      </c>
      <c r="C30" s="9">
        <v>27909.81</v>
      </c>
      <c r="D30" s="9">
        <v>40433.65</v>
      </c>
      <c r="E30" s="9">
        <v>21198.5</v>
      </c>
      <c r="F30" s="9">
        <v>24233.93</v>
      </c>
      <c r="G30" s="9">
        <v>34057.379999999997</v>
      </c>
      <c r="H30" s="9">
        <v>26006.78</v>
      </c>
      <c r="I30" s="9">
        <v>26635.599999999999</v>
      </c>
      <c r="J30" s="9">
        <v>41874.76</v>
      </c>
      <c r="K30" s="9">
        <v>37697.589999999997</v>
      </c>
      <c r="L30" s="9">
        <v>34596.81</v>
      </c>
      <c r="M30" s="9">
        <v>23443.94</v>
      </c>
    </row>
    <row r="31" spans="1:15" x14ac:dyDescent="0.25">
      <c r="A31" s="7" t="s">
        <v>44</v>
      </c>
      <c r="B31" s="9">
        <v>898.00666666666302</v>
      </c>
      <c r="C31" s="9">
        <v>828.92923076923103</v>
      </c>
      <c r="D31" s="9">
        <v>860.66769230769296</v>
      </c>
      <c r="E31" s="9">
        <v>1153.62461538461</v>
      </c>
      <c r="F31" s="9">
        <v>860.66769230769296</v>
      </c>
      <c r="G31" s="9">
        <v>860.66692307692301</v>
      </c>
      <c r="H31" s="9">
        <v>860.66692307692301</v>
      </c>
      <c r="I31" s="9">
        <v>1598.27</v>
      </c>
      <c r="J31" s="9">
        <v>2537.4785714285699</v>
      </c>
      <c r="K31" s="9">
        <v>1721.33538461538</v>
      </c>
      <c r="L31" s="9">
        <v>1721.33538461538</v>
      </c>
      <c r="M31" s="9">
        <v>1721.33538461538</v>
      </c>
    </row>
    <row r="32" spans="1:15" x14ac:dyDescent="0.25">
      <c r="A32" s="7" t="s">
        <v>56</v>
      </c>
      <c r="B32" s="9">
        <v>264.90171428571801</v>
      </c>
      <c r="C32" s="9">
        <v>324.418571428576</v>
      </c>
      <c r="D32" s="9">
        <v>369.345714285719</v>
      </c>
      <c r="E32" s="9">
        <v>337.070000000005</v>
      </c>
      <c r="F32" s="9">
        <v>341.75857142857598</v>
      </c>
      <c r="G32" s="9">
        <v>332.36428571429002</v>
      </c>
      <c r="H32" s="9">
        <v>359.22000000000497</v>
      </c>
      <c r="I32" s="9">
        <v>377.95857142857699</v>
      </c>
      <c r="J32" s="9">
        <v>374.21285714286199</v>
      </c>
      <c r="K32" s="9">
        <v>393.37657142857699</v>
      </c>
      <c r="L32" s="9">
        <v>387.63285714286201</v>
      </c>
      <c r="M32" s="9">
        <v>341.89514285714699</v>
      </c>
    </row>
    <row r="33" spans="1:15" x14ac:dyDescent="0.25">
      <c r="A33" s="7" t="s">
        <v>45</v>
      </c>
      <c r="B33" s="9">
        <v>24091.3564921416</v>
      </c>
      <c r="C33" s="9">
        <v>24515.983584823</v>
      </c>
      <c r="D33" s="9">
        <v>24964.636911999802</v>
      </c>
      <c r="E33" s="9">
        <v>50668.249673009697</v>
      </c>
      <c r="F33" s="9">
        <v>24964.636911999802</v>
      </c>
      <c r="G33" s="9">
        <v>24964.636911999802</v>
      </c>
      <c r="H33" s="9">
        <v>24964.636911999802</v>
      </c>
      <c r="I33" s="9">
        <v>24964.636911999802</v>
      </c>
      <c r="J33" s="9">
        <v>24956.751963894501</v>
      </c>
      <c r="K33" s="9">
        <v>24956.751963894501</v>
      </c>
      <c r="L33" s="9">
        <v>29992.657287934799</v>
      </c>
      <c r="M33" s="9">
        <v>29992.657287934799</v>
      </c>
    </row>
    <row r="34" spans="1:15" x14ac:dyDescent="0.25">
      <c r="A34" s="7" t="s">
        <v>46</v>
      </c>
      <c r="B34" s="9">
        <v>0</v>
      </c>
      <c r="C34" s="9">
        <v>0</v>
      </c>
      <c r="D34" s="9">
        <v>0</v>
      </c>
      <c r="E34" s="9">
        <v>901.96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spans="1:15" x14ac:dyDescent="0.25">
      <c r="A35" s="7" t="s">
        <v>47</v>
      </c>
      <c r="B35" s="9">
        <v>473.05578947368002</v>
      </c>
      <c r="C35" s="9">
        <v>473.05578947368002</v>
      </c>
      <c r="D35" s="9">
        <v>473.05578947368002</v>
      </c>
      <c r="E35" s="9">
        <v>473.05578947368002</v>
      </c>
      <c r="F35" s="9">
        <v>473.05578947368002</v>
      </c>
      <c r="G35" s="9">
        <v>473.05578947368002</v>
      </c>
      <c r="H35" s="9">
        <v>473.05578947368002</v>
      </c>
      <c r="I35" s="9">
        <v>473.05578947368002</v>
      </c>
      <c r="J35" s="9">
        <v>449.40300000000002</v>
      </c>
      <c r="K35" s="9">
        <v>449.40300000000002</v>
      </c>
      <c r="L35" s="9">
        <v>589.25725</v>
      </c>
      <c r="M35" s="9">
        <v>589.25725</v>
      </c>
    </row>
    <row r="36" spans="1:15" x14ac:dyDescent="0.25">
      <c r="A36" s="7" t="s">
        <v>48</v>
      </c>
      <c r="B36" s="9">
        <v>6136.6323630055003</v>
      </c>
      <c r="C36" s="9">
        <v>6136.0442193235103</v>
      </c>
      <c r="D36" s="9">
        <v>5477.0023936215603</v>
      </c>
      <c r="E36" s="9">
        <v>5683.4588858281704</v>
      </c>
      <c r="F36" s="9">
        <v>5724.7472770201903</v>
      </c>
      <c r="G36" s="9">
        <v>5724.7472770201903</v>
      </c>
      <c r="H36" s="9">
        <v>5724.7472770201903</v>
      </c>
      <c r="I36" s="9">
        <v>5724.7472770201903</v>
      </c>
      <c r="J36" s="9">
        <v>6017.1256154800903</v>
      </c>
      <c r="K36" s="9">
        <v>6017.1256154800903</v>
      </c>
      <c r="L36" s="9">
        <v>6017.1256154800903</v>
      </c>
      <c r="M36" s="9">
        <v>6017.1256154800903</v>
      </c>
    </row>
    <row r="37" spans="1:15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4">
        <f>SUM(B37:M37)</f>
        <v>0</v>
      </c>
      <c r="O37" s="14">
        <f>N37</f>
        <v>0</v>
      </c>
    </row>
    <row r="38" spans="1:15" x14ac:dyDescent="0.25">
      <c r="A38" s="7" t="s">
        <v>2</v>
      </c>
      <c r="B38" s="9">
        <v>17626.9673976554</v>
      </c>
      <c r="C38" s="9">
        <v>16387.952177465599</v>
      </c>
      <c r="D38" s="9">
        <v>18297.496797519201</v>
      </c>
      <c r="E38" s="9">
        <v>17325.2624205303</v>
      </c>
      <c r="F38" s="9">
        <v>17577.7570794573</v>
      </c>
      <c r="G38" s="9">
        <v>17601.371810770499</v>
      </c>
      <c r="H38" s="9">
        <v>17952.881766095801</v>
      </c>
      <c r="I38" s="9">
        <v>18013.1115833904</v>
      </c>
      <c r="J38" s="9">
        <v>22670.421360298002</v>
      </c>
      <c r="K38" s="9">
        <v>24680.0997066981</v>
      </c>
      <c r="L38" s="9">
        <v>27622.036967714201</v>
      </c>
      <c r="M38" s="9">
        <v>25058.233288515199</v>
      </c>
      <c r="O38" s="14">
        <f>SUM(B38:M38)</f>
        <v>240813.59235610999</v>
      </c>
    </row>
    <row r="39" spans="1:15" x14ac:dyDescent="0.25">
      <c r="A39" s="7" t="s">
        <v>49</v>
      </c>
      <c r="B39" s="9">
        <v>6808.4647368420501</v>
      </c>
      <c r="C39" s="9">
        <v>6237.2967193675604</v>
      </c>
      <c r="D39" s="9">
        <v>6417.3986166007599</v>
      </c>
      <c r="E39" s="9">
        <v>5987.2260474308096</v>
      </c>
      <c r="F39" s="9">
        <v>6262.5737549406904</v>
      </c>
      <c r="G39" s="9">
        <v>5769.2062845849596</v>
      </c>
      <c r="H39" s="9">
        <v>5639.6101581027397</v>
      </c>
      <c r="I39" s="9">
        <v>5825.5939130434499</v>
      </c>
      <c r="J39" s="9">
        <v>8064.75142292487</v>
      </c>
      <c r="K39" s="9">
        <v>9440.0722924900801</v>
      </c>
      <c r="L39" s="9">
        <v>11604.1098418971</v>
      </c>
      <c r="M39" s="9">
        <v>8485.1477865612305</v>
      </c>
    </row>
    <row r="40" spans="1:15" x14ac:dyDescent="0.25">
      <c r="A40" s="7" t="s">
        <v>50</v>
      </c>
      <c r="B40" s="9">
        <v>10818.502660813399</v>
      </c>
      <c r="C40" s="9">
        <v>10150.655458097999</v>
      </c>
      <c r="D40" s="9">
        <v>11880.0981809184</v>
      </c>
      <c r="E40" s="9">
        <v>11338.036373099399</v>
      </c>
      <c r="F40" s="9">
        <v>11315.1833245167</v>
      </c>
      <c r="G40" s="9">
        <v>11832.165526185599</v>
      </c>
      <c r="H40" s="9">
        <v>12313.271607993</v>
      </c>
      <c r="I40" s="9">
        <v>12187.517670346901</v>
      </c>
      <c r="J40" s="9">
        <v>14605.669937373101</v>
      </c>
      <c r="K40" s="9">
        <v>15240.027414208</v>
      </c>
      <c r="L40" s="9">
        <v>16017.927125816999</v>
      </c>
      <c r="M40" s="9">
        <v>16573.085501953901</v>
      </c>
    </row>
    <row r="41" spans="1:15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O41" s="14"/>
    </row>
    <row r="42" spans="1:15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4">
        <f>N37+N23+N11+N8</f>
        <v>3154053.8040000005</v>
      </c>
      <c r="O42" s="14">
        <f>O38+O24+SUM(O12:O18)</f>
        <v>1407818.6528400944</v>
      </c>
    </row>
    <row r="43" spans="1:15" x14ac:dyDescent="0.25">
      <c r="A43" s="7" t="s">
        <v>51</v>
      </c>
      <c r="B43" s="9">
        <v>253198.15879348601</v>
      </c>
      <c r="C43" s="9">
        <v>292624.13190789899</v>
      </c>
      <c r="D43" s="9">
        <v>303868.02576827601</v>
      </c>
      <c r="E43" s="9">
        <v>346533.11232388299</v>
      </c>
      <c r="F43" s="9">
        <v>217009.757790756</v>
      </c>
      <c r="G43" s="9">
        <v>408169.67164811998</v>
      </c>
      <c r="H43" s="9">
        <v>363437.80282904301</v>
      </c>
      <c r="I43" s="9">
        <v>405646.77394174802</v>
      </c>
      <c r="J43" s="9">
        <v>631326.09921247396</v>
      </c>
      <c r="K43" s="9">
        <v>384401.00053826999</v>
      </c>
      <c r="L43" s="9">
        <v>501746.56348980998</v>
      </c>
      <c r="M43" s="9">
        <v>364343.72859632497</v>
      </c>
      <c r="O43" s="14"/>
    </row>
    <row r="44" spans="1:15" x14ac:dyDescent="0.25">
      <c r="B44" s="8">
        <v>44197</v>
      </c>
      <c r="C44" s="8">
        <v>44228</v>
      </c>
      <c r="D44" s="8">
        <v>44256</v>
      </c>
      <c r="E44" s="8">
        <v>44287</v>
      </c>
      <c r="F44" s="8">
        <v>44317</v>
      </c>
      <c r="G44" s="8">
        <v>44348</v>
      </c>
      <c r="H44" s="8">
        <v>44378</v>
      </c>
      <c r="I44" s="8">
        <v>44409</v>
      </c>
      <c r="J44" s="8">
        <v>44440</v>
      </c>
      <c r="K44" s="8">
        <v>44470</v>
      </c>
      <c r="L44" s="8">
        <v>44501</v>
      </c>
      <c r="M44" s="8">
        <v>44531</v>
      </c>
    </row>
    <row r="45" spans="1:15" x14ac:dyDescent="0.25">
      <c r="A45" s="7" t="s">
        <v>0</v>
      </c>
      <c r="B45" s="14">
        <f>SUM(B12:B18)+B24+B38</f>
        <v>104196.53079348641</v>
      </c>
      <c r="C45" s="14">
        <f t="shared" ref="C45:M45" si="1">SUM(C12:C18)+C24+C38</f>
        <v>112733.60590789899</v>
      </c>
      <c r="D45" s="14">
        <f t="shared" si="1"/>
        <v>121959.75776827621</v>
      </c>
      <c r="E45" s="14">
        <f t="shared" si="1"/>
        <v>121097.98032388331</v>
      </c>
      <c r="F45" s="14">
        <f t="shared" si="1"/>
        <v>94104.195790756406</v>
      </c>
      <c r="G45" s="14">
        <f t="shared" si="1"/>
        <v>131647.52564812009</v>
      </c>
      <c r="H45" s="14">
        <f t="shared" si="1"/>
        <v>95079.608829043311</v>
      </c>
      <c r="I45" s="14">
        <f t="shared" si="1"/>
        <v>98535.767941748403</v>
      </c>
      <c r="J45" s="14">
        <f t="shared" si="1"/>
        <v>135754.31321247481</v>
      </c>
      <c r="K45" s="14">
        <f t="shared" si="1"/>
        <v>126666.86453827051</v>
      </c>
      <c r="L45" s="14">
        <f t="shared" si="1"/>
        <v>132533.16348981019</v>
      </c>
      <c r="M45" s="14">
        <f t="shared" si="1"/>
        <v>133509.33859632572</v>
      </c>
    </row>
    <row r="47" spans="1:15" x14ac:dyDescent="0.25">
      <c r="B47" s="25">
        <v>291</v>
      </c>
      <c r="C47" s="25">
        <v>310</v>
      </c>
      <c r="D47" s="25">
        <v>420</v>
      </c>
      <c r="E47" s="25">
        <v>153</v>
      </c>
      <c r="F47" s="25">
        <v>114</v>
      </c>
      <c r="G47" s="25">
        <v>203</v>
      </c>
      <c r="H47" s="25">
        <v>270</v>
      </c>
      <c r="I47" s="25">
        <v>350</v>
      </c>
      <c r="J47" s="25">
        <v>328</v>
      </c>
      <c r="O47" s="26">
        <f>SUM(B47:N47)</f>
        <v>2439</v>
      </c>
    </row>
    <row r="48" spans="1:15" x14ac:dyDescent="0.25">
      <c r="B48" s="9">
        <f>B45/B47</f>
        <v>358.06367970270242</v>
      </c>
      <c r="C48" s="9">
        <f t="shared" ref="C48:J48" si="2">C45/C47</f>
        <v>363.65679325128707</v>
      </c>
      <c r="D48" s="9">
        <f t="shared" si="2"/>
        <v>290.38037563875287</v>
      </c>
      <c r="E48" s="9">
        <f t="shared" si="2"/>
        <v>791.49006747636156</v>
      </c>
      <c r="F48" s="9">
        <f t="shared" si="2"/>
        <v>825.4754016733018</v>
      </c>
      <c r="G48" s="9">
        <f t="shared" si="2"/>
        <v>648.50997856216793</v>
      </c>
      <c r="H48" s="9">
        <f t="shared" si="2"/>
        <v>352.14669936682708</v>
      </c>
      <c r="I48" s="9">
        <f t="shared" si="2"/>
        <v>281.53076554785258</v>
      </c>
      <c r="J48" s="9">
        <f t="shared" si="2"/>
        <v>413.88510125754516</v>
      </c>
      <c r="O48" s="9">
        <f>SUM(B45:J45)/O47</f>
        <v>416.19896933812544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2DE9-9F37-4503-8DD1-8AAA257AEB67}">
  <sheetPr>
    <tabColor theme="6" tint="0.39997558519241921"/>
  </sheetPr>
  <dimension ref="A2:P48"/>
  <sheetViews>
    <sheetView topLeftCell="A25" workbookViewId="0">
      <selection activeCell="N45" sqref="N45"/>
    </sheetView>
  </sheetViews>
  <sheetFormatPr defaultRowHeight="15" x14ac:dyDescent="0.25"/>
  <cols>
    <col min="1" max="1" width="42.42578125" style="7" customWidth="1"/>
    <col min="2" max="11" width="12.140625" bestFit="1" customWidth="1"/>
    <col min="12" max="12" width="12.28515625" customWidth="1"/>
    <col min="13" max="13" width="11.28515625" customWidth="1"/>
    <col min="14" max="14" width="13.5703125" style="7" bestFit="1" customWidth="1"/>
    <col min="15" max="15" width="13.28515625" style="7" bestFit="1" customWidth="1"/>
    <col min="16" max="16" width="16.85546875" customWidth="1"/>
  </cols>
  <sheetData>
    <row r="2" spans="1:16" x14ac:dyDescent="0.25">
      <c r="A2" s="7" t="s">
        <v>4</v>
      </c>
      <c r="B2" s="53" t="s">
        <v>5</v>
      </c>
      <c r="C2" s="53"/>
    </row>
    <row r="3" spans="1:16" x14ac:dyDescent="0.25">
      <c r="A3" s="23">
        <v>44562</v>
      </c>
      <c r="B3" s="23">
        <v>44896</v>
      </c>
      <c r="C3" s="7"/>
    </row>
    <row r="4" spans="1:16" x14ac:dyDescent="0.25">
      <c r="B4" s="7"/>
      <c r="C4" s="7"/>
    </row>
    <row r="7" spans="1:16" x14ac:dyDescent="0.25">
      <c r="A7" s="7" t="s">
        <v>6</v>
      </c>
      <c r="B7" s="8">
        <v>44562</v>
      </c>
      <c r="C7" s="8">
        <v>44593</v>
      </c>
      <c r="D7" s="8">
        <v>44621</v>
      </c>
      <c r="E7" s="8">
        <v>44652</v>
      </c>
      <c r="F7" s="8">
        <v>44682</v>
      </c>
      <c r="G7" s="8">
        <v>44713</v>
      </c>
      <c r="H7" s="8">
        <v>44743</v>
      </c>
      <c r="I7" s="8">
        <v>44774</v>
      </c>
      <c r="J7" s="8">
        <v>44805</v>
      </c>
      <c r="K7" s="8">
        <v>44835</v>
      </c>
      <c r="L7" s="8">
        <v>44866</v>
      </c>
      <c r="M7" s="8">
        <v>44896</v>
      </c>
      <c r="N7" s="30" t="s">
        <v>3</v>
      </c>
      <c r="O7" s="30" t="s">
        <v>58</v>
      </c>
    </row>
    <row r="8" spans="1:16" x14ac:dyDescent="0.25">
      <c r="A8" s="7" t="s">
        <v>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4"/>
      <c r="O8" s="14"/>
    </row>
    <row r="9" spans="1:16" x14ac:dyDescent="0.25">
      <c r="A9" s="7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O9" s="14"/>
    </row>
    <row r="10" spans="1:16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6" x14ac:dyDescent="0.25">
      <c r="A11" s="48" t="s">
        <v>20</v>
      </c>
      <c r="B11" s="46">
        <f>SUM(B12:B23)</f>
        <v>235412.83000000002</v>
      </c>
      <c r="C11" s="46">
        <f t="shared" ref="C11:M11" si="0">SUM(C12:C23)</f>
        <v>241309.76000000004</v>
      </c>
      <c r="D11" s="46">
        <f t="shared" si="0"/>
        <v>250548.71</v>
      </c>
      <c r="E11" s="46">
        <f t="shared" si="0"/>
        <v>187913.38</v>
      </c>
      <c r="F11" s="46">
        <f t="shared" si="0"/>
        <v>424046.13999999996</v>
      </c>
      <c r="G11" s="46">
        <f t="shared" si="0"/>
        <v>184272.23</v>
      </c>
      <c r="H11" s="46">
        <f t="shared" si="0"/>
        <v>405155.11000000004</v>
      </c>
      <c r="I11" s="46">
        <f t="shared" si="0"/>
        <v>231279.63</v>
      </c>
      <c r="J11" s="46">
        <f t="shared" si="0"/>
        <v>489580.69999999995</v>
      </c>
      <c r="K11" s="46">
        <f t="shared" si="0"/>
        <v>139606.57</v>
      </c>
      <c r="L11" s="46">
        <f t="shared" si="0"/>
        <v>188984.68</v>
      </c>
      <c r="M11" s="46">
        <f t="shared" si="0"/>
        <v>156585.09</v>
      </c>
      <c r="N11" s="46">
        <f>SUM(B11:M11)</f>
        <v>3134694.83</v>
      </c>
      <c r="O11" s="14"/>
      <c r="P11" s="22">
        <f>N11-O11</f>
        <v>3134694.83</v>
      </c>
    </row>
    <row r="12" spans="1:16" x14ac:dyDescent="0.25">
      <c r="A12" s="7" t="s">
        <v>54</v>
      </c>
      <c r="B12" s="47">
        <v>273.24</v>
      </c>
      <c r="C12" s="47">
        <v>1387.64</v>
      </c>
      <c r="D12" s="47">
        <v>16209.81</v>
      </c>
      <c r="E12" s="47">
        <v>325.92</v>
      </c>
      <c r="F12" s="47">
        <v>11826.13</v>
      </c>
      <c r="G12" s="47">
        <v>1009.84</v>
      </c>
      <c r="H12" s="47">
        <v>1630.7</v>
      </c>
      <c r="I12" s="47">
        <v>2083.9</v>
      </c>
      <c r="J12" s="47">
        <v>2362.7800000000002</v>
      </c>
      <c r="K12" s="47">
        <v>3036.31</v>
      </c>
      <c r="L12" s="47">
        <v>2433.2399999999998</v>
      </c>
      <c r="M12" s="47">
        <v>11616.51</v>
      </c>
      <c r="N12" s="47">
        <f t="shared" ref="N12:N36" si="1">SUM(B12:M12)</f>
        <v>54196.02</v>
      </c>
      <c r="O12" s="14"/>
    </row>
    <row r="13" spans="1:16" x14ac:dyDescent="0.25">
      <c r="A13" s="17" t="s">
        <v>22</v>
      </c>
      <c r="B13" s="47">
        <v>117.42</v>
      </c>
      <c r="C13" s="47">
        <v>55.5</v>
      </c>
      <c r="D13" s="47">
        <v>195.25</v>
      </c>
      <c r="E13" s="47">
        <v>73.94</v>
      </c>
      <c r="F13" s="47">
        <v>12.47</v>
      </c>
      <c r="G13" s="47">
        <v>12.47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f t="shared" si="1"/>
        <v>467.05000000000007</v>
      </c>
      <c r="O13" s="14"/>
    </row>
    <row r="14" spans="1:16" x14ac:dyDescent="0.25">
      <c r="A14" s="17" t="s">
        <v>23</v>
      </c>
      <c r="B14" s="47">
        <v>354.49</v>
      </c>
      <c r="C14" s="47">
        <v>230.8</v>
      </c>
      <c r="D14" s="47">
        <v>279.89999999999998</v>
      </c>
      <c r="E14" s="47">
        <v>199.53</v>
      </c>
      <c r="F14" s="47">
        <v>259.33999999999997</v>
      </c>
      <c r="G14" s="47">
        <v>458.21</v>
      </c>
      <c r="H14" s="47">
        <v>199.56</v>
      </c>
      <c r="I14" s="47">
        <v>710.88</v>
      </c>
      <c r="J14" s="47">
        <v>233.47</v>
      </c>
      <c r="K14" s="47">
        <v>266.35000000000002</v>
      </c>
      <c r="L14" s="47">
        <v>550.79999999999995</v>
      </c>
      <c r="M14" s="47">
        <v>254.49</v>
      </c>
      <c r="N14" s="47">
        <f t="shared" si="1"/>
        <v>3997.8199999999997</v>
      </c>
      <c r="O14" s="14"/>
    </row>
    <row r="15" spans="1:16" x14ac:dyDescent="0.25">
      <c r="A15" s="17" t="s">
        <v>24</v>
      </c>
      <c r="B15" s="47">
        <v>437.86</v>
      </c>
      <c r="C15" s="47">
        <v>560.62</v>
      </c>
      <c r="D15" s="47">
        <v>325.2</v>
      </c>
      <c r="E15" s="47">
        <v>568.16999999999996</v>
      </c>
      <c r="F15" s="47">
        <v>600.24</v>
      </c>
      <c r="G15" s="47">
        <v>353.18</v>
      </c>
      <c r="H15" s="47">
        <v>558.44000000000005</v>
      </c>
      <c r="I15" s="47">
        <v>425.46</v>
      </c>
      <c r="J15" s="47">
        <v>576.23</v>
      </c>
      <c r="K15" s="47">
        <v>572.29</v>
      </c>
      <c r="L15" s="47">
        <v>409.35</v>
      </c>
      <c r="M15" s="47">
        <v>205.99</v>
      </c>
      <c r="N15" s="47">
        <f t="shared" si="1"/>
        <v>5593.03</v>
      </c>
      <c r="O15" s="14"/>
    </row>
    <row r="16" spans="1:16" x14ac:dyDescent="0.25">
      <c r="A16" s="17" t="s">
        <v>25</v>
      </c>
      <c r="B16" s="47">
        <v>799.96</v>
      </c>
      <c r="C16" s="47">
        <v>642.55999999999995</v>
      </c>
      <c r="D16" s="47">
        <v>901.45</v>
      </c>
      <c r="E16" s="47">
        <v>746.23</v>
      </c>
      <c r="F16" s="47">
        <v>907.43</v>
      </c>
      <c r="G16" s="47">
        <v>730.33</v>
      </c>
      <c r="H16" s="47">
        <v>811.92</v>
      </c>
      <c r="I16" s="47">
        <v>947.24</v>
      </c>
      <c r="J16" s="47">
        <v>744.28</v>
      </c>
      <c r="K16" s="47">
        <v>845.75</v>
      </c>
      <c r="L16" s="47">
        <v>868.31</v>
      </c>
      <c r="M16" s="47">
        <v>597.66</v>
      </c>
      <c r="N16" s="47">
        <f t="shared" si="1"/>
        <v>9543.119999999999</v>
      </c>
      <c r="O16" s="14"/>
    </row>
    <row r="17" spans="1:15" x14ac:dyDescent="0.25">
      <c r="A17" s="17" t="s">
        <v>26</v>
      </c>
      <c r="B17" s="47">
        <v>0</v>
      </c>
      <c r="C17" s="47">
        <v>0</v>
      </c>
      <c r="D17" s="47">
        <v>0</v>
      </c>
      <c r="E17" s="47">
        <v>1014.3</v>
      </c>
      <c r="F17" s="47">
        <v>0</v>
      </c>
      <c r="G17" s="47">
        <v>0</v>
      </c>
      <c r="H17" s="47">
        <v>86.62</v>
      </c>
      <c r="I17" s="47">
        <v>322</v>
      </c>
      <c r="J17" s="47">
        <v>0</v>
      </c>
      <c r="K17" s="47">
        <v>0</v>
      </c>
      <c r="L17" s="47">
        <v>0</v>
      </c>
      <c r="M17" s="47">
        <v>0</v>
      </c>
      <c r="N17" s="47">
        <f t="shared" si="1"/>
        <v>1422.92</v>
      </c>
      <c r="O17" s="14"/>
    </row>
    <row r="18" spans="1:15" x14ac:dyDescent="0.25">
      <c r="A18" s="17" t="s">
        <v>27</v>
      </c>
      <c r="B18" s="47">
        <v>45.51</v>
      </c>
      <c r="C18" s="47">
        <v>6.36</v>
      </c>
      <c r="D18" s="47">
        <v>9.5399999999999991</v>
      </c>
      <c r="E18" s="47">
        <v>6.36</v>
      </c>
      <c r="F18" s="47">
        <v>0</v>
      </c>
      <c r="G18" s="47">
        <v>17.440000000000001</v>
      </c>
      <c r="H18" s="47">
        <v>12.17</v>
      </c>
      <c r="I18" s="47">
        <v>25.17</v>
      </c>
      <c r="J18" s="47">
        <v>0</v>
      </c>
      <c r="K18" s="47">
        <v>0</v>
      </c>
      <c r="L18" s="47">
        <v>0</v>
      </c>
      <c r="M18" s="47">
        <v>0</v>
      </c>
      <c r="N18" s="47">
        <f t="shared" si="1"/>
        <v>122.55</v>
      </c>
      <c r="O18" s="14"/>
    </row>
    <row r="19" spans="1:15" x14ac:dyDescent="0.25">
      <c r="A19" s="7" t="s">
        <v>28</v>
      </c>
      <c r="B19" s="47">
        <v>70026.09</v>
      </c>
      <c r="C19" s="47">
        <v>53635.85</v>
      </c>
      <c r="D19" s="47">
        <v>55374.79</v>
      </c>
      <c r="E19" s="47">
        <v>75212.34</v>
      </c>
      <c r="F19" s="47">
        <v>110195.18</v>
      </c>
      <c r="G19" s="47">
        <v>70949.83</v>
      </c>
      <c r="H19" s="47">
        <v>74466.09</v>
      </c>
      <c r="I19" s="47">
        <v>107005.19</v>
      </c>
      <c r="J19" s="47">
        <v>95970.01</v>
      </c>
      <c r="K19" s="47">
        <v>58309.26</v>
      </c>
      <c r="L19" s="47">
        <v>46677.19</v>
      </c>
      <c r="M19" s="47">
        <v>85190.62</v>
      </c>
      <c r="N19" s="47">
        <f t="shared" si="1"/>
        <v>903012.44000000006</v>
      </c>
    </row>
    <row r="20" spans="1:15" x14ac:dyDescent="0.25">
      <c r="A20" s="7" t="s">
        <v>29</v>
      </c>
      <c r="B20" s="47">
        <v>0</v>
      </c>
      <c r="C20" s="47">
        <v>6</v>
      </c>
      <c r="D20" s="47">
        <v>9</v>
      </c>
      <c r="E20" s="47">
        <v>16.940000000000001</v>
      </c>
      <c r="F20" s="47">
        <v>18</v>
      </c>
      <c r="G20" s="47">
        <v>4.5</v>
      </c>
      <c r="H20" s="47">
        <v>967.87</v>
      </c>
      <c r="I20" s="47">
        <v>6</v>
      </c>
      <c r="J20" s="47">
        <v>12</v>
      </c>
      <c r="K20" s="47">
        <v>0</v>
      </c>
      <c r="L20" s="47">
        <v>0</v>
      </c>
      <c r="M20" s="47">
        <v>24</v>
      </c>
      <c r="N20" s="47">
        <f t="shared" si="1"/>
        <v>1064.31</v>
      </c>
    </row>
    <row r="21" spans="1:15" x14ac:dyDescent="0.25">
      <c r="A21" s="7" t="s">
        <v>30</v>
      </c>
      <c r="B21" s="47">
        <v>163358.26</v>
      </c>
      <c r="C21" s="47">
        <v>183751.14</v>
      </c>
      <c r="D21" s="47">
        <v>177243.77</v>
      </c>
      <c r="E21" s="47">
        <v>109749.65</v>
      </c>
      <c r="F21" s="47">
        <v>300227.34999999998</v>
      </c>
      <c r="G21" s="47">
        <v>110667.1</v>
      </c>
      <c r="H21" s="47">
        <v>324824.65000000002</v>
      </c>
      <c r="I21" s="47">
        <v>119753.79</v>
      </c>
      <c r="J21" s="47">
        <v>389681.93</v>
      </c>
      <c r="K21" s="47">
        <v>76576.61</v>
      </c>
      <c r="L21" s="47">
        <v>137874.29999999999</v>
      </c>
      <c r="M21" s="47">
        <v>58597.82</v>
      </c>
      <c r="N21" s="47">
        <f t="shared" si="1"/>
        <v>2152306.37</v>
      </c>
    </row>
    <row r="22" spans="1:15" x14ac:dyDescent="0.25">
      <c r="A22" s="7" t="s">
        <v>32</v>
      </c>
      <c r="B22" s="47">
        <v>0</v>
      </c>
      <c r="C22" s="47">
        <v>1033.29</v>
      </c>
      <c r="D22" s="47">
        <v>0</v>
      </c>
      <c r="E22" s="47">
        <v>0</v>
      </c>
      <c r="F22" s="47">
        <v>0</v>
      </c>
      <c r="G22" s="47">
        <v>69.33</v>
      </c>
      <c r="H22" s="47">
        <v>1597.09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f t="shared" si="1"/>
        <v>2699.71</v>
      </c>
    </row>
    <row r="23" spans="1:15" x14ac:dyDescent="0.25">
      <c r="A23" s="7" t="s">
        <v>55</v>
      </c>
      <c r="B23" s="47">
        <v>0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171.49</v>
      </c>
      <c r="M23" s="47">
        <v>98</v>
      </c>
      <c r="N23" s="47">
        <f t="shared" si="1"/>
        <v>269.49</v>
      </c>
      <c r="O23" s="14"/>
    </row>
    <row r="24" spans="1:15" x14ac:dyDescent="0.25">
      <c r="A24" s="48" t="s">
        <v>33</v>
      </c>
      <c r="B24" s="44">
        <f>SUM(B25:B36)</f>
        <v>70341.552464815395</v>
      </c>
      <c r="C24" s="44">
        <f t="shared" ref="C24:M24" si="2">SUM(C25:C36)</f>
        <v>97486.860755625195</v>
      </c>
      <c r="D24" s="44">
        <f t="shared" si="2"/>
        <v>118158.4661798858</v>
      </c>
      <c r="E24" s="44">
        <f t="shared" si="2"/>
        <v>77218.916720205685</v>
      </c>
      <c r="F24" s="44">
        <f t="shared" si="2"/>
        <v>127125.86669327502</v>
      </c>
      <c r="G24" s="44">
        <f t="shared" si="2"/>
        <v>89861.670496239676</v>
      </c>
      <c r="H24" s="44">
        <f t="shared" si="2"/>
        <v>131080.30811790892</v>
      </c>
      <c r="I24" s="44">
        <f t="shared" si="2"/>
        <v>118446.70665602441</v>
      </c>
      <c r="J24" s="44">
        <f t="shared" si="2"/>
        <v>104206.91410063529</v>
      </c>
      <c r="K24" s="44">
        <f t="shared" si="2"/>
        <v>86996.286067668247</v>
      </c>
      <c r="L24" s="44">
        <f t="shared" si="2"/>
        <v>85143.078496239672</v>
      </c>
      <c r="M24" s="44">
        <f t="shared" si="2"/>
        <v>101031.99311027475</v>
      </c>
      <c r="N24" s="44">
        <f t="shared" si="1"/>
        <v>1207098.6198587981</v>
      </c>
      <c r="O24" s="14"/>
    </row>
    <row r="25" spans="1:15" x14ac:dyDescent="0.25">
      <c r="A25" s="17" t="s">
        <v>34</v>
      </c>
      <c r="B25" s="45">
        <v>570.73204999999996</v>
      </c>
      <c r="C25" s="45">
        <v>570.73204999999996</v>
      </c>
      <c r="D25" s="45">
        <v>562.297586206902</v>
      </c>
      <c r="E25" s="45">
        <v>562.297586206902</v>
      </c>
      <c r="F25" s="45">
        <v>562.297586206902</v>
      </c>
      <c r="G25" s="45">
        <v>779.88230434782997</v>
      </c>
      <c r="H25" s="45">
        <v>779.88230434782997</v>
      </c>
      <c r="I25" s="45">
        <v>779.88230434782997</v>
      </c>
      <c r="J25" s="45">
        <v>779.88230434782997</v>
      </c>
      <c r="K25" s="45">
        <v>779.88230434782997</v>
      </c>
      <c r="L25" s="45">
        <v>779.88230434782997</v>
      </c>
      <c r="M25" s="45">
        <v>779.88230434782997</v>
      </c>
      <c r="N25" s="45">
        <f t="shared" si="1"/>
        <v>8287.5329890555149</v>
      </c>
    </row>
    <row r="26" spans="1:15" x14ac:dyDescent="0.25">
      <c r="A26" s="17" t="s">
        <v>35</v>
      </c>
      <c r="B26" s="45">
        <v>2602.88</v>
      </c>
      <c r="C26" s="45">
        <v>2602.88</v>
      </c>
      <c r="D26" s="45">
        <v>2602.88</v>
      </c>
      <c r="E26" s="45">
        <v>2255.8293333333199</v>
      </c>
      <c r="F26" s="45">
        <v>2255.8293333333199</v>
      </c>
      <c r="G26" s="45">
        <v>2416.96</v>
      </c>
      <c r="H26" s="45">
        <v>2416.96</v>
      </c>
      <c r="I26" s="45">
        <v>2416.96</v>
      </c>
      <c r="J26" s="45">
        <v>2416.9442857142799</v>
      </c>
      <c r="K26" s="45">
        <v>2705.0571428571402</v>
      </c>
      <c r="L26" s="45">
        <v>2705.0571428571402</v>
      </c>
      <c r="M26" s="45">
        <v>2705.0571428571402</v>
      </c>
      <c r="N26" s="45">
        <f t="shared" si="1"/>
        <v>30103.294380952342</v>
      </c>
    </row>
    <row r="27" spans="1:15" x14ac:dyDescent="0.25">
      <c r="A27" s="17" t="s">
        <v>37</v>
      </c>
      <c r="B27" s="45">
        <v>1160.52</v>
      </c>
      <c r="C27" s="45">
        <v>1515.5673684210501</v>
      </c>
      <c r="D27" s="45">
        <v>1466.2095238095201</v>
      </c>
      <c r="E27" s="45">
        <v>1399.77523809523</v>
      </c>
      <c r="F27" s="45">
        <v>1355.73047619047</v>
      </c>
      <c r="G27" s="45">
        <v>1070.4090000000001</v>
      </c>
      <c r="H27" s="45">
        <v>1310.2360000000001</v>
      </c>
      <c r="I27" s="45">
        <v>1427.3810000000001</v>
      </c>
      <c r="J27" s="45">
        <v>1302.0029999999999</v>
      </c>
      <c r="K27" s="45">
        <v>1151.4069999999999</v>
      </c>
      <c r="L27" s="45">
        <v>1263.838</v>
      </c>
      <c r="M27" s="45">
        <v>1209.9549999999999</v>
      </c>
      <c r="N27" s="45">
        <f t="shared" si="1"/>
        <v>15633.03160651627</v>
      </c>
    </row>
    <row r="28" spans="1:15" x14ac:dyDescent="0.25">
      <c r="A28" s="17" t="s">
        <v>39</v>
      </c>
      <c r="B28" s="45">
        <v>20542.169999999998</v>
      </c>
      <c r="C28" s="45">
        <v>19550.18</v>
      </c>
      <c r="D28" s="45">
        <v>32430.46</v>
      </c>
      <c r="E28" s="45">
        <v>26311.919999999998</v>
      </c>
      <c r="F28" s="45">
        <v>28905.7</v>
      </c>
      <c r="G28" s="45">
        <v>25848.34</v>
      </c>
      <c r="H28" s="45">
        <v>26887.79</v>
      </c>
      <c r="I28" s="45">
        <v>32401.18</v>
      </c>
      <c r="J28" s="45">
        <v>28268.79</v>
      </c>
      <c r="K28" s="45">
        <v>29557.73</v>
      </c>
      <c r="L28" s="45">
        <v>27523.439999999999</v>
      </c>
      <c r="M28" s="45">
        <v>41010.11</v>
      </c>
      <c r="N28" s="45">
        <f t="shared" si="1"/>
        <v>339237.81</v>
      </c>
    </row>
    <row r="29" spans="1:15" x14ac:dyDescent="0.25">
      <c r="A29" s="17" t="s">
        <v>41</v>
      </c>
      <c r="B29" s="45">
        <v>787.41571428571501</v>
      </c>
      <c r="C29" s="45">
        <v>959.38714285714298</v>
      </c>
      <c r="D29" s="45">
        <v>839.46375</v>
      </c>
      <c r="E29" s="45">
        <v>839.46375</v>
      </c>
      <c r="F29" s="45">
        <v>839.46375</v>
      </c>
      <c r="G29" s="45">
        <v>923.91199999999697</v>
      </c>
      <c r="H29" s="45">
        <v>990.371999999997</v>
      </c>
      <c r="I29" s="45">
        <v>990.371999999997</v>
      </c>
      <c r="J29" s="45">
        <v>990.371999999997</v>
      </c>
      <c r="K29" s="45">
        <v>990.371999999997</v>
      </c>
      <c r="L29" s="45">
        <v>990.371999999997</v>
      </c>
      <c r="M29" s="45">
        <v>2162.0506666666602</v>
      </c>
      <c r="N29" s="45">
        <f t="shared" si="1"/>
        <v>12303.016773809501</v>
      </c>
    </row>
    <row r="30" spans="1:15" x14ac:dyDescent="0.25">
      <c r="A30" s="17" t="s">
        <v>43</v>
      </c>
      <c r="B30" s="45">
        <v>3585.4</v>
      </c>
      <c r="C30" s="45">
        <v>35622.9</v>
      </c>
      <c r="D30" s="45">
        <v>42379.32</v>
      </c>
      <c r="E30" s="45">
        <v>8933.17</v>
      </c>
      <c r="F30" s="45">
        <v>10100.780000000001</v>
      </c>
      <c r="G30" s="45">
        <v>13943.88</v>
      </c>
      <c r="H30" s="45">
        <v>12841.07</v>
      </c>
      <c r="I30" s="45">
        <v>34117.379999999997</v>
      </c>
      <c r="J30" s="45">
        <v>26977.14</v>
      </c>
      <c r="K30" s="45">
        <v>8492.48</v>
      </c>
      <c r="L30" s="45">
        <v>9061.5300000000007</v>
      </c>
      <c r="M30" s="45">
        <v>10114.4</v>
      </c>
      <c r="N30" s="45">
        <f t="shared" si="1"/>
        <v>216169.44999999998</v>
      </c>
    </row>
    <row r="31" spans="1:15" x14ac:dyDescent="0.25">
      <c r="A31" s="17" t="s">
        <v>44</v>
      </c>
      <c r="B31" s="45">
        <v>1864.78</v>
      </c>
      <c r="C31" s="45">
        <v>1864.78</v>
      </c>
      <c r="D31" s="45">
        <v>1864.78</v>
      </c>
      <c r="E31" s="45">
        <v>1943.9466666666699</v>
      </c>
      <c r="F31" s="45">
        <v>2154.6983333333301</v>
      </c>
      <c r="G31" s="45">
        <v>4035.28</v>
      </c>
      <c r="H31" s="45">
        <v>2242.9384615384602</v>
      </c>
      <c r="I31" s="45">
        <v>2242.9384615384602</v>
      </c>
      <c r="J31" s="45">
        <v>2242.9384615384602</v>
      </c>
      <c r="K31" s="45">
        <v>2082.7285714285699</v>
      </c>
      <c r="L31" s="45">
        <v>2082.7285714285699</v>
      </c>
      <c r="M31" s="45">
        <v>2082.7285714285699</v>
      </c>
      <c r="N31" s="45">
        <f t="shared" si="1"/>
        <v>26705.266098901084</v>
      </c>
    </row>
    <row r="32" spans="1:15" x14ac:dyDescent="0.25">
      <c r="A32" s="17" t="s">
        <v>56</v>
      </c>
      <c r="B32" s="45">
        <v>634.73846153845795</v>
      </c>
      <c r="C32" s="45">
        <v>653.19897435896996</v>
      </c>
      <c r="D32" s="45">
        <v>707.33487179486701</v>
      </c>
      <c r="E32" s="45">
        <v>676.23589743589298</v>
      </c>
      <c r="F32" s="45">
        <v>733.924615384611</v>
      </c>
      <c r="G32" s="45">
        <v>652.96500000000003</v>
      </c>
      <c r="H32" s="45">
        <v>652.45150000000001</v>
      </c>
      <c r="I32" s="45">
        <v>750.40650000000005</v>
      </c>
      <c r="J32" s="45">
        <v>696.54899999999998</v>
      </c>
      <c r="K32" s="45">
        <v>704.33399999999995</v>
      </c>
      <c r="L32" s="45">
        <v>684.48400000000004</v>
      </c>
      <c r="M32" s="45">
        <v>684.48400000000004</v>
      </c>
      <c r="N32" s="45">
        <f t="shared" si="1"/>
        <v>8231.1068205127995</v>
      </c>
    </row>
    <row r="33" spans="1:15" x14ac:dyDescent="0.25">
      <c r="A33" s="17" t="s">
        <v>45</v>
      </c>
      <c r="B33" s="45">
        <v>31070.287321148498</v>
      </c>
      <c r="C33" s="45">
        <v>26744.3948021453</v>
      </c>
      <c r="D33" s="45">
        <v>27953.295554041299</v>
      </c>
      <c r="E33" s="45">
        <v>28756.4574738181</v>
      </c>
      <c r="F33" s="45">
        <v>73771.319764485001</v>
      </c>
      <c r="G33" s="45">
        <v>33563.439121401403</v>
      </c>
      <c r="H33" s="45">
        <v>75989.751924389304</v>
      </c>
      <c r="I33" s="45">
        <v>33563.439121401403</v>
      </c>
      <c r="J33" s="45">
        <v>33563.439121401403</v>
      </c>
      <c r="K33" s="45">
        <v>33563.439121401403</v>
      </c>
      <c r="L33" s="45">
        <v>33563.439121401403</v>
      </c>
      <c r="M33" s="45">
        <v>33563.439121401403</v>
      </c>
      <c r="N33" s="45">
        <f t="shared" si="1"/>
        <v>465666.14156843594</v>
      </c>
    </row>
    <row r="34" spans="1:15" x14ac:dyDescent="0.25">
      <c r="A34" s="17" t="s">
        <v>46</v>
      </c>
      <c r="B34" s="45">
        <v>0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231.57894736841899</v>
      </c>
      <c r="N34" s="45">
        <f t="shared" si="1"/>
        <v>231.57894736841899</v>
      </c>
    </row>
    <row r="35" spans="1:15" x14ac:dyDescent="0.25">
      <c r="A35" s="17" t="s">
        <v>47</v>
      </c>
      <c r="B35" s="45">
        <v>1178.5145</v>
      </c>
      <c r="C35" s="45">
        <v>1058.7260000000001</v>
      </c>
      <c r="D35" s="45">
        <v>1008.31047619048</v>
      </c>
      <c r="E35" s="45">
        <v>1008.31047619048</v>
      </c>
      <c r="F35" s="45">
        <v>1008.31047619048</v>
      </c>
      <c r="G35" s="45">
        <v>666.05761904762403</v>
      </c>
      <c r="H35" s="45">
        <v>1008.31047619048</v>
      </c>
      <c r="I35" s="45">
        <v>1008.31047619048</v>
      </c>
      <c r="J35" s="45">
        <v>1008.31047619048</v>
      </c>
      <c r="K35" s="45">
        <v>1008.31047619048</v>
      </c>
      <c r="L35" s="45">
        <v>527.761904761908</v>
      </c>
      <c r="M35" s="45">
        <v>527.761904761908</v>
      </c>
      <c r="N35" s="45">
        <f t="shared" si="1"/>
        <v>11016.9952619048</v>
      </c>
    </row>
    <row r="36" spans="1:15" x14ac:dyDescent="0.25">
      <c r="A36" s="17" t="s">
        <v>48</v>
      </c>
      <c r="B36" s="45">
        <v>6344.1144178427303</v>
      </c>
      <c r="C36" s="45">
        <v>6344.1144178427303</v>
      </c>
      <c r="D36" s="45">
        <v>6344.1144178427303</v>
      </c>
      <c r="E36" s="45">
        <v>4531.5102984590903</v>
      </c>
      <c r="F36" s="45">
        <v>5437.8123581509099</v>
      </c>
      <c r="G36" s="45">
        <v>5960.5454514428302</v>
      </c>
      <c r="H36" s="45">
        <v>5960.5454514428302</v>
      </c>
      <c r="I36" s="45">
        <v>8748.4567925462397</v>
      </c>
      <c r="J36" s="45">
        <v>5960.5454514428302</v>
      </c>
      <c r="K36" s="45">
        <v>5960.5454514428302</v>
      </c>
      <c r="L36" s="45">
        <v>5960.5454514428302</v>
      </c>
      <c r="M36" s="45">
        <v>5960.5454514428302</v>
      </c>
      <c r="N36" s="45">
        <f t="shared" si="1"/>
        <v>73513.395411341407</v>
      </c>
    </row>
    <row r="37" spans="1:15" x14ac:dyDescent="0.25"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15"/>
      <c r="O37" s="14"/>
    </row>
    <row r="38" spans="1:15" x14ac:dyDescent="0.25">
      <c r="A38" s="48" t="s">
        <v>2</v>
      </c>
      <c r="B38" s="50">
        <f>SUM(B39:B40)</f>
        <v>24447.765963077261</v>
      </c>
      <c r="C38" s="50">
        <f t="shared" ref="C38:M38" si="3">SUM(C39:C40)</f>
        <v>24104.696855222388</v>
      </c>
      <c r="D38" s="50">
        <f t="shared" si="3"/>
        <v>21924.145973406019</v>
      </c>
      <c r="E38" s="50">
        <f t="shared" si="3"/>
        <v>20036.33326748067</v>
      </c>
      <c r="F38" s="50">
        <f t="shared" si="3"/>
        <v>20894.72082840461</v>
      </c>
      <c r="G38" s="50">
        <f t="shared" si="3"/>
        <v>19543.836189002592</v>
      </c>
      <c r="H38" s="50">
        <f t="shared" si="3"/>
        <v>16655.535390542042</v>
      </c>
      <c r="I38" s="50">
        <f t="shared" si="3"/>
        <v>17293.1691006293</v>
      </c>
      <c r="J38" s="50">
        <f t="shared" si="3"/>
        <v>16884.339682980979</v>
      </c>
      <c r="K38" s="50">
        <f t="shared" si="3"/>
        <v>18817.49411419842</v>
      </c>
      <c r="L38" s="50">
        <f t="shared" si="3"/>
        <v>18585.114236632609</v>
      </c>
      <c r="M38" s="50">
        <f t="shared" si="3"/>
        <v>18921.885217015937</v>
      </c>
      <c r="N38" s="50">
        <f t="shared" ref="N38:N40" si="4">SUM(B38:M38)</f>
        <v>238109.03681859281</v>
      </c>
    </row>
    <row r="39" spans="1:15" x14ac:dyDescent="0.25">
      <c r="A39" s="17" t="s">
        <v>49</v>
      </c>
      <c r="B39" s="45">
        <v>8377.8342631578598</v>
      </c>
      <c r="C39" s="45">
        <v>7931.4074210525896</v>
      </c>
      <c r="D39" s="45">
        <v>5806.6663815789198</v>
      </c>
      <c r="E39" s="45">
        <v>5532.80376315787</v>
      </c>
      <c r="F39" s="45">
        <v>6639.2681447368104</v>
      </c>
      <c r="G39" s="45">
        <v>7715.07493421049</v>
      </c>
      <c r="H39" s="45">
        <v>5379.6440921052399</v>
      </c>
      <c r="I39" s="45">
        <v>5539.1479342105004</v>
      </c>
      <c r="J39" s="45">
        <v>5485.6999736841799</v>
      </c>
      <c r="K39" s="45">
        <v>6385.3971315789204</v>
      </c>
      <c r="L39" s="45">
        <v>6045.0641447368098</v>
      </c>
      <c r="M39" s="45">
        <v>5869.5128289473396</v>
      </c>
      <c r="N39" s="45">
        <f t="shared" si="4"/>
        <v>76707.52101315753</v>
      </c>
    </row>
    <row r="40" spans="1:15" x14ac:dyDescent="0.25">
      <c r="A40" s="17" t="s">
        <v>50</v>
      </c>
      <c r="B40" s="45">
        <v>16069.9316999194</v>
      </c>
      <c r="C40" s="45">
        <v>16173.289434169799</v>
      </c>
      <c r="D40" s="45">
        <v>16117.479591827099</v>
      </c>
      <c r="E40" s="45">
        <v>14503.5295043228</v>
      </c>
      <c r="F40" s="45">
        <v>14255.4526836678</v>
      </c>
      <c r="G40" s="45">
        <v>11828.7612547921</v>
      </c>
      <c r="H40" s="45">
        <v>11275.8912984368</v>
      </c>
      <c r="I40" s="45">
        <v>11754.021166418799</v>
      </c>
      <c r="J40" s="45">
        <v>11398.6397092968</v>
      </c>
      <c r="K40" s="45">
        <v>12432.0969826195</v>
      </c>
      <c r="L40" s="45">
        <v>12540.050091895801</v>
      </c>
      <c r="M40" s="45">
        <v>13052.372388068599</v>
      </c>
      <c r="N40" s="45">
        <f t="shared" si="4"/>
        <v>161401.51580543528</v>
      </c>
    </row>
    <row r="41" spans="1:15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O41" s="14"/>
    </row>
    <row r="42" spans="1:15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4"/>
      <c r="O42" s="14"/>
    </row>
    <row r="43" spans="1:15" x14ac:dyDescent="0.25">
      <c r="A43" s="7" t="s">
        <v>51</v>
      </c>
      <c r="B43" s="49">
        <f>SUM(B38+B24+B11+B9)</f>
        <v>330202.14842789271</v>
      </c>
      <c r="C43" s="49">
        <f t="shared" ref="C43:N43" si="5">SUM(C38+C24+C11+C9)</f>
        <v>362901.31761084765</v>
      </c>
      <c r="D43" s="49">
        <f t="shared" si="5"/>
        <v>390631.32215329178</v>
      </c>
      <c r="E43" s="49">
        <f t="shared" si="5"/>
        <v>285168.62998768635</v>
      </c>
      <c r="F43" s="49">
        <f t="shared" si="5"/>
        <v>572066.7275216796</v>
      </c>
      <c r="G43" s="49">
        <f t="shared" si="5"/>
        <v>293677.73668524227</v>
      </c>
      <c r="H43" s="49">
        <f t="shared" si="5"/>
        <v>552890.953508451</v>
      </c>
      <c r="I43" s="49">
        <f t="shared" si="5"/>
        <v>367019.50575665373</v>
      </c>
      <c r="J43" s="49">
        <f t="shared" si="5"/>
        <v>610671.95378361619</v>
      </c>
      <c r="K43" s="49">
        <f t="shared" si="5"/>
        <v>245420.35018186667</v>
      </c>
      <c r="L43" s="49">
        <f t="shared" si="5"/>
        <v>292712.87273287226</v>
      </c>
      <c r="M43" s="49">
        <f t="shared" si="5"/>
        <v>276538.96832729067</v>
      </c>
      <c r="N43" s="49">
        <f t="shared" si="5"/>
        <v>4579902.4866773915</v>
      </c>
      <c r="O43" s="14"/>
    </row>
    <row r="44" spans="1:15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5" x14ac:dyDescent="0.25">
      <c r="A45" s="7" t="s">
        <v>0</v>
      </c>
      <c r="B45" s="14">
        <f>SUM(B13:B18)+B24+B38</f>
        <v>96544.558427892654</v>
      </c>
      <c r="C45" s="14">
        <f t="shared" ref="C45:M45" si="6">SUM(C13:C18)+C24+C38</f>
        <v>123087.39761084758</v>
      </c>
      <c r="D45" s="14">
        <f t="shared" si="6"/>
        <v>141793.95215329182</v>
      </c>
      <c r="E45" s="14">
        <f t="shared" si="6"/>
        <v>99863.779987686357</v>
      </c>
      <c r="F45" s="14">
        <f t="shared" si="6"/>
        <v>149800.06752167962</v>
      </c>
      <c r="G45" s="14">
        <f t="shared" si="6"/>
        <v>110977.13668524227</v>
      </c>
      <c r="H45" s="14">
        <f t="shared" si="6"/>
        <v>149404.55350845095</v>
      </c>
      <c r="I45" s="14">
        <f t="shared" si="6"/>
        <v>138170.62575665372</v>
      </c>
      <c r="J45" s="14">
        <f t="shared" si="6"/>
        <v>122645.23378361626</v>
      </c>
      <c r="K45" s="14">
        <f t="shared" si="6"/>
        <v>107498.17018186666</v>
      </c>
      <c r="L45" s="14">
        <f t="shared" si="6"/>
        <v>105556.65273287229</v>
      </c>
      <c r="M45" s="14">
        <f t="shared" si="6"/>
        <v>121012.01832729069</v>
      </c>
      <c r="N45" s="14">
        <f>SUM(N13:N18)+N24+N38</f>
        <v>1466354.1466773909</v>
      </c>
      <c r="O45" s="14"/>
    </row>
    <row r="47" spans="1:15" x14ac:dyDescent="0.25">
      <c r="B47" s="25"/>
      <c r="C47" s="25"/>
      <c r="D47" s="25"/>
      <c r="E47" s="25"/>
      <c r="F47" s="25"/>
      <c r="G47" s="25"/>
      <c r="H47" s="25"/>
      <c r="I47" s="25"/>
      <c r="J47" s="25"/>
      <c r="O47" s="26"/>
    </row>
    <row r="48" spans="1:15" x14ac:dyDescent="0.25">
      <c r="B48" s="9"/>
      <c r="C48" s="9"/>
      <c r="D48" s="9"/>
      <c r="E48" s="9"/>
      <c r="F48" s="9"/>
      <c r="G48" s="9"/>
      <c r="H48" s="9"/>
      <c r="I48" s="9"/>
      <c r="J48" s="9"/>
      <c r="O48" s="9"/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C42E-3958-47A2-8ABB-588EDBCB787C}">
  <sheetPr>
    <tabColor theme="6" tint="0.39997558519241921"/>
  </sheetPr>
  <dimension ref="A2:O48"/>
  <sheetViews>
    <sheetView tabSelected="1" topLeftCell="A4" workbookViewId="0">
      <selection activeCell="N45" sqref="N45"/>
    </sheetView>
  </sheetViews>
  <sheetFormatPr defaultRowHeight="15" x14ac:dyDescent="0.25"/>
  <cols>
    <col min="1" max="1" width="42.42578125" style="7" customWidth="1"/>
    <col min="2" max="11" width="12.140625" bestFit="1" customWidth="1"/>
    <col min="12" max="12" width="12.28515625" customWidth="1"/>
    <col min="13" max="13" width="13.85546875" customWidth="1"/>
    <col min="14" max="14" width="13.5703125" style="7" bestFit="1" customWidth="1"/>
    <col min="15" max="15" width="16.85546875" customWidth="1"/>
  </cols>
  <sheetData>
    <row r="2" spans="1:15" x14ac:dyDescent="0.25">
      <c r="A2" s="7" t="s">
        <v>4</v>
      </c>
      <c r="B2" s="53" t="s">
        <v>5</v>
      </c>
      <c r="C2" s="53"/>
    </row>
    <row r="3" spans="1:15" x14ac:dyDescent="0.25">
      <c r="A3" s="23">
        <v>44927</v>
      </c>
      <c r="B3" s="23">
        <v>45261</v>
      </c>
      <c r="C3" s="7"/>
    </row>
    <row r="4" spans="1:15" x14ac:dyDescent="0.25">
      <c r="B4" s="7"/>
      <c r="C4" s="7"/>
    </row>
    <row r="7" spans="1:15" x14ac:dyDescent="0.25">
      <c r="A7" s="7" t="s">
        <v>6</v>
      </c>
      <c r="B7" s="8">
        <v>44927</v>
      </c>
      <c r="C7" s="8">
        <v>44958</v>
      </c>
      <c r="D7" s="8">
        <v>44986</v>
      </c>
      <c r="E7" s="8">
        <v>45017</v>
      </c>
      <c r="F7" s="8">
        <v>45047</v>
      </c>
      <c r="G7" s="8">
        <v>45078</v>
      </c>
      <c r="H7" s="8">
        <v>45108</v>
      </c>
      <c r="I7" s="8">
        <v>45139</v>
      </c>
      <c r="J7" s="8">
        <v>45170</v>
      </c>
      <c r="K7" s="8">
        <v>45200</v>
      </c>
      <c r="L7" s="8">
        <v>45231</v>
      </c>
      <c r="M7" s="8">
        <v>45261</v>
      </c>
      <c r="N7" s="30" t="s">
        <v>3</v>
      </c>
    </row>
    <row r="8" spans="1:15" x14ac:dyDescent="0.25">
      <c r="A8" s="7" t="s">
        <v>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4"/>
    </row>
    <row r="9" spans="1:15" x14ac:dyDescent="0.25">
      <c r="A9" s="7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5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5" x14ac:dyDescent="0.25">
      <c r="A11" s="48" t="s">
        <v>20</v>
      </c>
      <c r="B11" s="46">
        <v>204844.57</v>
      </c>
      <c r="C11" s="46">
        <v>223541.13</v>
      </c>
      <c r="D11" s="46">
        <v>306245.99</v>
      </c>
      <c r="E11" s="46">
        <v>257158.93</v>
      </c>
      <c r="F11" s="46">
        <v>326129.78000000003</v>
      </c>
      <c r="G11" s="46">
        <v>130829.22</v>
      </c>
      <c r="H11" s="46">
        <v>363388.22</v>
      </c>
      <c r="I11" s="46">
        <v>735165.98</v>
      </c>
      <c r="J11" s="46">
        <v>261975.2</v>
      </c>
      <c r="K11" s="46">
        <v>177077.9</v>
      </c>
      <c r="L11" s="46">
        <v>198200.97</v>
      </c>
      <c r="M11" s="46">
        <v>216571.88</v>
      </c>
      <c r="N11" s="46">
        <f>SUM(B11:M11)</f>
        <v>3401129.77</v>
      </c>
      <c r="O11" s="22"/>
    </row>
    <row r="12" spans="1:15" x14ac:dyDescent="0.25">
      <c r="A12" s="7" t="s">
        <v>61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22018.52</v>
      </c>
      <c r="M12" s="47">
        <v>0</v>
      </c>
      <c r="N12" s="47">
        <v>22018.52</v>
      </c>
    </row>
    <row r="13" spans="1:15" x14ac:dyDescent="0.25">
      <c r="A13" s="17" t="s">
        <v>54</v>
      </c>
      <c r="B13" s="47">
        <v>883.81</v>
      </c>
      <c r="C13" s="47">
        <v>883.81</v>
      </c>
      <c r="D13" s="47">
        <v>1694.88</v>
      </c>
      <c r="E13" s="47">
        <v>16301.81</v>
      </c>
      <c r="F13" s="47">
        <v>956.54</v>
      </c>
      <c r="G13" s="47">
        <v>811.08</v>
      </c>
      <c r="H13" s="47">
        <v>2298.6</v>
      </c>
      <c r="I13" s="47">
        <v>65105.2</v>
      </c>
      <c r="J13" s="47">
        <v>0</v>
      </c>
      <c r="K13" s="47">
        <v>1318.4</v>
      </c>
      <c r="L13" s="47">
        <v>0</v>
      </c>
      <c r="M13" s="47">
        <v>1661.76</v>
      </c>
      <c r="N13" s="47">
        <v>91915.889999999985</v>
      </c>
    </row>
    <row r="14" spans="1:15" x14ac:dyDescent="0.25">
      <c r="A14" s="17" t="s">
        <v>22</v>
      </c>
      <c r="B14" s="47">
        <v>24.95</v>
      </c>
      <c r="C14" s="47">
        <v>0</v>
      </c>
      <c r="D14" s="47">
        <v>111</v>
      </c>
      <c r="E14" s="47">
        <v>0</v>
      </c>
      <c r="F14" s="47">
        <v>0</v>
      </c>
      <c r="G14" s="47">
        <v>0</v>
      </c>
      <c r="H14" s="47">
        <v>166.5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302.45</v>
      </c>
    </row>
    <row r="15" spans="1:15" x14ac:dyDescent="0.25">
      <c r="A15" s="17" t="s">
        <v>23</v>
      </c>
      <c r="B15" s="47">
        <v>324.13</v>
      </c>
      <c r="C15" s="47">
        <v>279.44</v>
      </c>
      <c r="D15" s="47">
        <v>931.47</v>
      </c>
      <c r="E15" s="47">
        <v>216.79</v>
      </c>
      <c r="F15" s="47">
        <v>449.79</v>
      </c>
      <c r="G15" s="47">
        <v>469.95</v>
      </c>
      <c r="H15" s="47">
        <v>584.73</v>
      </c>
      <c r="I15" s="47">
        <v>354.29</v>
      </c>
      <c r="J15" s="47">
        <v>362.58</v>
      </c>
      <c r="K15" s="47">
        <v>314.49</v>
      </c>
      <c r="L15" s="47">
        <v>254.49</v>
      </c>
      <c r="M15" s="47">
        <v>424.95</v>
      </c>
      <c r="N15" s="47">
        <v>4967.0999999999995</v>
      </c>
    </row>
    <row r="16" spans="1:15" x14ac:dyDescent="0.25">
      <c r="A16" s="17" t="s">
        <v>24</v>
      </c>
      <c r="B16" s="47">
        <v>76.37</v>
      </c>
      <c r="C16" s="47">
        <v>161.66</v>
      </c>
      <c r="D16" s="47">
        <v>824.31</v>
      </c>
      <c r="E16" s="47">
        <v>856.43</v>
      </c>
      <c r="F16" s="47">
        <v>733.43</v>
      </c>
      <c r="G16" s="47">
        <v>640.85</v>
      </c>
      <c r="H16" s="47">
        <v>188.45</v>
      </c>
      <c r="I16" s="47">
        <v>642.62</v>
      </c>
      <c r="J16" s="47">
        <v>423.5</v>
      </c>
      <c r="K16" s="47">
        <v>621.54999999999995</v>
      </c>
      <c r="L16" s="47">
        <v>308.19</v>
      </c>
      <c r="M16" s="47">
        <v>535.5</v>
      </c>
      <c r="N16" s="47">
        <v>6012.86</v>
      </c>
    </row>
    <row r="17" spans="1:14" x14ac:dyDescent="0.25">
      <c r="A17" s="17" t="s">
        <v>25</v>
      </c>
      <c r="B17" s="47">
        <v>778.09</v>
      </c>
      <c r="C17" s="47">
        <v>666.6</v>
      </c>
      <c r="D17" s="47">
        <v>954.45</v>
      </c>
      <c r="E17" s="47">
        <v>631.25</v>
      </c>
      <c r="F17" s="47">
        <v>737.3</v>
      </c>
      <c r="G17" s="47">
        <v>626.20000000000005</v>
      </c>
      <c r="H17" s="47">
        <v>681.75</v>
      </c>
      <c r="I17" s="47">
        <v>15.15</v>
      </c>
      <c r="J17" s="47">
        <v>187.2</v>
      </c>
      <c r="K17" s="47">
        <v>863.2</v>
      </c>
      <c r="L17" s="47">
        <v>712.4</v>
      </c>
      <c r="M17" s="47">
        <v>592.79999999999995</v>
      </c>
      <c r="N17" s="47">
        <v>7446.3899999999994</v>
      </c>
    </row>
    <row r="18" spans="1:14" x14ac:dyDescent="0.25">
      <c r="A18" s="17" t="s">
        <v>27</v>
      </c>
      <c r="B18" s="47">
        <v>0</v>
      </c>
      <c r="C18" s="47">
        <v>0</v>
      </c>
      <c r="D18" s="47">
        <v>0</v>
      </c>
      <c r="E18" s="47">
        <v>0</v>
      </c>
      <c r="F18" s="47">
        <v>0</v>
      </c>
      <c r="G18" s="47">
        <v>28</v>
      </c>
      <c r="H18" s="47">
        <v>7</v>
      </c>
      <c r="I18" s="47">
        <v>14</v>
      </c>
      <c r="J18" s="47">
        <v>0</v>
      </c>
      <c r="K18" s="47">
        <v>0</v>
      </c>
      <c r="L18" s="47">
        <v>0</v>
      </c>
      <c r="M18" s="47">
        <v>0</v>
      </c>
      <c r="N18" s="47">
        <v>49</v>
      </c>
    </row>
    <row r="19" spans="1:14" x14ac:dyDescent="0.25">
      <c r="A19" s="7" t="s">
        <v>28</v>
      </c>
      <c r="B19" s="47">
        <v>47774.03</v>
      </c>
      <c r="C19" s="47">
        <v>54343.89</v>
      </c>
      <c r="D19" s="47">
        <v>56125.15</v>
      </c>
      <c r="E19" s="47">
        <v>70574.67</v>
      </c>
      <c r="F19" s="47">
        <v>55024.7</v>
      </c>
      <c r="G19" s="47">
        <v>26776.58</v>
      </c>
      <c r="H19" s="47">
        <v>53598.06</v>
      </c>
      <c r="I19" s="47">
        <v>120964.42</v>
      </c>
      <c r="J19" s="47">
        <v>38307.19</v>
      </c>
      <c r="K19" s="47">
        <v>74012.94</v>
      </c>
      <c r="L19" s="47">
        <v>44624.92</v>
      </c>
      <c r="M19" s="47">
        <v>53479.69</v>
      </c>
      <c r="N19" s="47">
        <v>695606.24</v>
      </c>
    </row>
    <row r="20" spans="1:14" x14ac:dyDescent="0.25">
      <c r="A20" s="7" t="s">
        <v>29</v>
      </c>
      <c r="B20" s="47">
        <v>0.9</v>
      </c>
      <c r="C20" s="47">
        <v>9.6</v>
      </c>
      <c r="D20" s="47">
        <v>17.82</v>
      </c>
      <c r="E20" s="47">
        <v>0</v>
      </c>
      <c r="F20" s="47">
        <v>0</v>
      </c>
      <c r="G20" s="47">
        <v>0</v>
      </c>
      <c r="H20" s="47">
        <v>0</v>
      </c>
      <c r="I20" s="47">
        <v>38.58</v>
      </c>
      <c r="J20" s="47">
        <v>0</v>
      </c>
      <c r="K20" s="47">
        <v>4.41</v>
      </c>
      <c r="L20" s="47">
        <v>0</v>
      </c>
      <c r="M20" s="47">
        <v>54.99</v>
      </c>
      <c r="N20" s="47">
        <v>126.30000000000001</v>
      </c>
    </row>
    <row r="21" spans="1:14" x14ac:dyDescent="0.25">
      <c r="A21" s="7" t="s">
        <v>30</v>
      </c>
      <c r="B21" s="47">
        <v>102729.62</v>
      </c>
      <c r="C21" s="47">
        <v>128933.73</v>
      </c>
      <c r="D21" s="47">
        <v>245415.42</v>
      </c>
      <c r="E21" s="47">
        <v>168455.48</v>
      </c>
      <c r="F21" s="47">
        <v>268130.02</v>
      </c>
      <c r="G21" s="47">
        <v>101476.56</v>
      </c>
      <c r="H21" s="47">
        <v>305789.63</v>
      </c>
      <c r="I21" s="47">
        <v>547835.75</v>
      </c>
      <c r="J21" s="47">
        <v>221167.22</v>
      </c>
      <c r="K21" s="47">
        <v>98579.22</v>
      </c>
      <c r="L21" s="47">
        <v>130175.95</v>
      </c>
      <c r="M21" s="47">
        <v>159724.19</v>
      </c>
      <c r="N21" s="47">
        <v>2478412.79</v>
      </c>
    </row>
    <row r="22" spans="1:14" x14ac:dyDescent="0.25">
      <c r="A22" s="7" t="s">
        <v>55</v>
      </c>
      <c r="B22" s="47">
        <v>171.5</v>
      </c>
      <c r="C22" s="47">
        <v>122.5</v>
      </c>
      <c r="D22" s="47">
        <v>171.49</v>
      </c>
      <c r="E22" s="47">
        <v>122.5</v>
      </c>
      <c r="F22" s="47">
        <v>98</v>
      </c>
      <c r="G22" s="47">
        <v>0</v>
      </c>
      <c r="H22" s="47">
        <v>73.5</v>
      </c>
      <c r="I22" s="47">
        <v>195.97</v>
      </c>
      <c r="J22" s="47">
        <v>73.47</v>
      </c>
      <c r="K22" s="47">
        <v>147</v>
      </c>
      <c r="L22" s="47">
        <v>106.5</v>
      </c>
      <c r="M22" s="47">
        <v>98</v>
      </c>
      <c r="N22" s="47">
        <v>1380.43</v>
      </c>
    </row>
    <row r="23" spans="1:14" x14ac:dyDescent="0.25">
      <c r="A23" s="7" t="s">
        <v>55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>
        <f t="shared" ref="N23:N24" si="0">SUM(B23:M23)</f>
        <v>0</v>
      </c>
    </row>
    <row r="24" spans="1:14" x14ac:dyDescent="0.25">
      <c r="A24" s="48" t="s">
        <v>33</v>
      </c>
      <c r="B24" s="44">
        <f>SUM(B25:B36)</f>
        <v>44931.237286796517</v>
      </c>
      <c r="C24" s="44">
        <f t="shared" ref="C24:M24" si="1">SUM(C25:C36)</f>
        <v>49909.542503246754</v>
      </c>
      <c r="D24" s="44">
        <f t="shared" si="1"/>
        <v>47915.902769480526</v>
      </c>
      <c r="E24" s="44">
        <f t="shared" si="1"/>
        <v>34926.317366883115</v>
      </c>
      <c r="F24" s="44">
        <f t="shared" si="1"/>
        <v>44385.441412337663</v>
      </c>
      <c r="G24" s="44">
        <f t="shared" si="1"/>
        <v>42447.76373051948</v>
      </c>
      <c r="H24" s="44">
        <f t="shared" si="1"/>
        <v>68178.247620877315</v>
      </c>
      <c r="I24" s="44">
        <f t="shared" si="1"/>
        <v>83208.196956313535</v>
      </c>
      <c r="J24" s="44">
        <f t="shared" si="1"/>
        <v>69050.030844382636</v>
      </c>
      <c r="K24" s="44">
        <f t="shared" si="1"/>
        <v>80083.513379868076</v>
      </c>
      <c r="L24" s="44">
        <f t="shared" si="1"/>
        <v>86942.655517489664</v>
      </c>
      <c r="M24" s="44">
        <f t="shared" si="1"/>
        <v>67604.132466526993</v>
      </c>
      <c r="N24" s="44">
        <f t="shared" si="0"/>
        <v>719582.98185472237</v>
      </c>
    </row>
    <row r="25" spans="1:14" x14ac:dyDescent="0.25">
      <c r="A25" s="17" t="s">
        <v>35</v>
      </c>
      <c r="B25" s="45">
        <v>1343.72933333332</v>
      </c>
      <c r="C25" s="45">
        <v>659.99866666666503</v>
      </c>
      <c r="D25" s="45">
        <v>659.99866666666503</v>
      </c>
      <c r="E25" s="45">
        <v>659.99866666666503</v>
      </c>
      <c r="F25" s="45">
        <v>659.99866666666503</v>
      </c>
      <c r="G25" s="45">
        <v>659.99866666666503</v>
      </c>
      <c r="H25" s="45">
        <v>618.74874999999997</v>
      </c>
      <c r="I25" s="45">
        <v>618.74874999999997</v>
      </c>
      <c r="J25" s="45">
        <v>449.99909090909102</v>
      </c>
      <c r="K25" s="45">
        <v>449.99909090909102</v>
      </c>
      <c r="L25" s="45">
        <v>449.99909090909102</v>
      </c>
      <c r="M25" s="45">
        <v>449.99909090909102</v>
      </c>
      <c r="N25" s="45">
        <v>7681.2165303030088</v>
      </c>
    </row>
    <row r="26" spans="1:14" x14ac:dyDescent="0.25">
      <c r="A26" s="17" t="s">
        <v>37</v>
      </c>
      <c r="B26" s="45">
        <v>1142.3427272727199</v>
      </c>
      <c r="C26" s="45">
        <v>1155.8881818181801</v>
      </c>
      <c r="D26" s="45">
        <v>1328.0790909090899</v>
      </c>
      <c r="E26" s="45">
        <v>1016.75454545454</v>
      </c>
      <c r="F26" s="45">
        <v>745.43909090909096</v>
      </c>
      <c r="G26" s="45">
        <v>671.220909090909</v>
      </c>
      <c r="H26" s="45">
        <v>341.90980392157002</v>
      </c>
      <c r="I26" s="45">
        <v>551.79999999999495</v>
      </c>
      <c r="J26" s="45">
        <v>556.61611940298098</v>
      </c>
      <c r="K26" s="45">
        <v>553.89194029850296</v>
      </c>
      <c r="L26" s="45">
        <v>431.54089552238401</v>
      </c>
      <c r="M26" s="45">
        <v>454.939104477608</v>
      </c>
      <c r="N26" s="45">
        <v>8950.4224090775697</v>
      </c>
    </row>
    <row r="27" spans="1:14" x14ac:dyDescent="0.25">
      <c r="A27" s="17" t="s">
        <v>39</v>
      </c>
      <c r="B27" s="45">
        <v>28312.240000000002</v>
      </c>
      <c r="C27" s="45">
        <v>27427.61</v>
      </c>
      <c r="D27" s="45">
        <v>30610.29</v>
      </c>
      <c r="E27" s="45">
        <v>26518.85</v>
      </c>
      <c r="F27" s="45">
        <v>31419.74</v>
      </c>
      <c r="G27" s="45">
        <v>29565.21</v>
      </c>
      <c r="H27" s="45">
        <v>33377.11</v>
      </c>
      <c r="I27" s="45">
        <v>34660.629999999997</v>
      </c>
      <c r="J27" s="45">
        <v>29492.1</v>
      </c>
      <c r="K27" s="45">
        <v>29531.88</v>
      </c>
      <c r="L27" s="45">
        <v>28875.54</v>
      </c>
      <c r="M27" s="45">
        <v>9468</v>
      </c>
      <c r="N27" s="45">
        <v>339259.19999999995</v>
      </c>
    </row>
    <row r="28" spans="1:14" x14ac:dyDescent="0.25">
      <c r="A28" s="17" t="s">
        <v>40</v>
      </c>
      <c r="B28" s="45">
        <v>0</v>
      </c>
      <c r="C28" s="45">
        <v>0</v>
      </c>
      <c r="D28" s="45">
        <v>0</v>
      </c>
      <c r="E28" s="45">
        <v>0</v>
      </c>
      <c r="F28" s="45">
        <v>0</v>
      </c>
      <c r="G28" s="45">
        <v>0</v>
      </c>
      <c r="H28" s="45">
        <v>1593.5272941176499</v>
      </c>
      <c r="I28" s="45">
        <v>1481.0990697674099</v>
      </c>
      <c r="J28" s="45">
        <v>1158.9470588235299</v>
      </c>
      <c r="K28" s="45">
        <v>1455.1665882353</v>
      </c>
      <c r="L28" s="45">
        <v>1552.11976470589</v>
      </c>
      <c r="M28" s="45">
        <v>2549.6934117647102</v>
      </c>
      <c r="N28" s="45">
        <v>9790.553187414489</v>
      </c>
    </row>
    <row r="29" spans="1:14" x14ac:dyDescent="0.25">
      <c r="A29" s="17" t="s">
        <v>41</v>
      </c>
      <c r="B29" s="45">
        <v>928.47375</v>
      </c>
      <c r="C29" s="45">
        <v>928.47375</v>
      </c>
      <c r="D29" s="45">
        <v>928.47375</v>
      </c>
      <c r="E29" s="45">
        <v>928.47375</v>
      </c>
      <c r="F29" s="45">
        <v>928.47375</v>
      </c>
      <c r="G29" s="45">
        <v>939.16875000000005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5581.5374999999995</v>
      </c>
    </row>
    <row r="30" spans="1:14" x14ac:dyDescent="0.25">
      <c r="A30" s="17" t="s">
        <v>43</v>
      </c>
      <c r="B30" s="45">
        <v>9904.33</v>
      </c>
      <c r="C30" s="45">
        <v>16152.19</v>
      </c>
      <c r="D30" s="45">
        <v>8048.82</v>
      </c>
      <c r="E30" s="45">
        <v>2243.67</v>
      </c>
      <c r="F30" s="45">
        <v>7035.55</v>
      </c>
      <c r="G30" s="45">
        <v>7035.55</v>
      </c>
      <c r="H30" s="45">
        <v>9007.3104761904906</v>
      </c>
      <c r="I30" s="45">
        <v>31737.190476190401</v>
      </c>
      <c r="J30" s="45">
        <v>25868.795714285701</v>
      </c>
      <c r="K30" s="45">
        <v>36033.716233766201</v>
      </c>
      <c r="L30" s="45">
        <v>32799.071818181801</v>
      </c>
      <c r="M30" s="45">
        <v>39605.5318181818</v>
      </c>
      <c r="N30" s="45">
        <v>225471.7265367964</v>
      </c>
    </row>
    <row r="31" spans="1:14" x14ac:dyDescent="0.25">
      <c r="A31" s="17" t="s">
        <v>44</v>
      </c>
      <c r="B31" s="45">
        <v>2082.7285714285699</v>
      </c>
      <c r="C31" s="45">
        <v>2303.6999999999998</v>
      </c>
      <c r="D31" s="45">
        <v>5014.6028571428596</v>
      </c>
      <c r="E31" s="45">
        <v>2303.6999999999998</v>
      </c>
      <c r="F31" s="45">
        <v>2303.6999999999998</v>
      </c>
      <c r="G31" s="45">
        <v>2303.6999999999998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16312.131428571432</v>
      </c>
    </row>
    <row r="32" spans="1:14" x14ac:dyDescent="0.25">
      <c r="A32" s="17" t="s">
        <v>60</v>
      </c>
      <c r="B32" s="45">
        <v>0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2480.91</v>
      </c>
      <c r="J32" s="45">
        <v>0</v>
      </c>
      <c r="K32" s="45">
        <v>0</v>
      </c>
      <c r="L32" s="45">
        <v>0</v>
      </c>
      <c r="M32" s="45">
        <v>2480.91</v>
      </c>
      <c r="N32" s="45">
        <v>4961.82</v>
      </c>
    </row>
    <row r="33" spans="1:14" x14ac:dyDescent="0.25">
      <c r="A33" s="17" t="s">
        <v>56</v>
      </c>
      <c r="B33" s="45">
        <v>689.63099999999997</v>
      </c>
      <c r="C33" s="45">
        <v>753.92</v>
      </c>
      <c r="D33" s="45">
        <v>797.87649999999996</v>
      </c>
      <c r="E33" s="45">
        <v>727.10850000000005</v>
      </c>
      <c r="F33" s="45">
        <v>764.77800000000002</v>
      </c>
      <c r="G33" s="45">
        <v>745.15350000000001</v>
      </c>
      <c r="H33" s="45">
        <v>779.02882352941504</v>
      </c>
      <c r="I33" s="45">
        <v>259.098795180715</v>
      </c>
      <c r="J33" s="45">
        <v>259.974625</v>
      </c>
      <c r="K33" s="45">
        <v>257.55849999999998</v>
      </c>
      <c r="L33" s="45">
        <v>250.016875</v>
      </c>
      <c r="M33" s="45">
        <v>239.469875</v>
      </c>
      <c r="N33" s="45">
        <v>6523.61499371013</v>
      </c>
    </row>
    <row r="34" spans="1:14" ht="27" customHeight="1" x14ac:dyDescent="0.25">
      <c r="A34" s="17" t="s">
        <v>45</v>
      </c>
      <c r="B34" s="45">
        <v>0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17036.772473118199</v>
      </c>
      <c r="I34" s="45">
        <v>9899.3911904762608</v>
      </c>
      <c r="J34" s="45">
        <v>9725.7411627905403</v>
      </c>
      <c r="K34" s="45">
        <v>10263.4439534882</v>
      </c>
      <c r="L34" s="45">
        <v>21046.5099999997</v>
      </c>
      <c r="M34" s="45">
        <v>10817.732093023</v>
      </c>
      <c r="N34" s="45">
        <v>78789.590872895904</v>
      </c>
    </row>
    <row r="35" spans="1:14" x14ac:dyDescent="0.25">
      <c r="A35" s="17" t="s">
        <v>47</v>
      </c>
      <c r="B35" s="45">
        <v>527.761904761908</v>
      </c>
      <c r="C35" s="45">
        <v>527.761904761908</v>
      </c>
      <c r="D35" s="45">
        <v>527.761904761908</v>
      </c>
      <c r="E35" s="45">
        <v>527.761904761908</v>
      </c>
      <c r="F35" s="45">
        <v>527.761904761908</v>
      </c>
      <c r="G35" s="45">
        <v>527.761904761908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  <c r="N35" s="45">
        <v>3166.5714285714485</v>
      </c>
    </row>
    <row r="36" spans="1:14" x14ac:dyDescent="0.25">
      <c r="A36" s="17" t="s">
        <v>48</v>
      </c>
      <c r="B36" s="45">
        <v>0</v>
      </c>
      <c r="C36" s="45">
        <v>0</v>
      </c>
      <c r="D36" s="45">
        <v>0</v>
      </c>
      <c r="E36" s="45">
        <v>0</v>
      </c>
      <c r="F36" s="45">
        <v>0</v>
      </c>
      <c r="G36" s="45">
        <v>0</v>
      </c>
      <c r="H36" s="45">
        <v>5423.8399999999901</v>
      </c>
      <c r="I36" s="45">
        <v>1519.3286746987501</v>
      </c>
      <c r="J36" s="45">
        <v>1537.85707317079</v>
      </c>
      <c r="K36" s="45">
        <v>1537.85707317079</v>
      </c>
      <c r="L36" s="45">
        <v>1537.85707317079</v>
      </c>
      <c r="M36" s="45">
        <v>1537.85707317079</v>
      </c>
      <c r="N36" s="45">
        <v>13094.596967381898</v>
      </c>
    </row>
    <row r="37" spans="1:14" x14ac:dyDescent="0.25"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15"/>
    </row>
    <row r="38" spans="1:14" x14ac:dyDescent="0.25">
      <c r="A38" s="48" t="s">
        <v>2</v>
      </c>
      <c r="B38" s="50">
        <f>SUM(B39:B40)</f>
        <v>18885.629681062419</v>
      </c>
      <c r="C38" s="50">
        <f t="shared" ref="C38:M38" si="2">SUM(C39:C40)</f>
        <v>18060.927448050799</v>
      </c>
      <c r="D38" s="50">
        <f t="shared" si="2"/>
        <v>20906.240182103389</v>
      </c>
      <c r="E38" s="50">
        <f t="shared" si="2"/>
        <v>17932.013156299541</v>
      </c>
      <c r="F38" s="50">
        <f t="shared" si="2"/>
        <v>18319.83694139633</v>
      </c>
      <c r="G38" s="50">
        <f t="shared" si="2"/>
        <v>17462.72993683509</v>
      </c>
      <c r="H38" s="50">
        <f t="shared" si="2"/>
        <v>12355.69775795012</v>
      </c>
      <c r="I38" s="50">
        <f t="shared" si="2"/>
        <v>3133.9416867468908</v>
      </c>
      <c r="J38" s="50">
        <f t="shared" si="2"/>
        <v>5952.8972093022194</v>
      </c>
      <c r="K38" s="50">
        <f t="shared" si="2"/>
        <v>6169.2697674417504</v>
      </c>
      <c r="L38" s="50">
        <f t="shared" si="2"/>
        <v>7888.4772093021902</v>
      </c>
      <c r="M38" s="50">
        <f t="shared" si="2"/>
        <v>9039.1303774755906</v>
      </c>
      <c r="N38" s="50">
        <f t="shared" ref="N38" si="3">SUM(B38:M38)</f>
        <v>156106.79135396634</v>
      </c>
    </row>
    <row r="39" spans="1:14" x14ac:dyDescent="0.25">
      <c r="A39" s="17" t="s">
        <v>49</v>
      </c>
      <c r="B39" s="45">
        <v>4804.2986447368203</v>
      </c>
      <c r="C39" s="45">
        <v>5462.2399342105</v>
      </c>
      <c r="D39" s="45">
        <v>6345.9511973683902</v>
      </c>
      <c r="E39" s="45">
        <v>5287.6040921052399</v>
      </c>
      <c r="F39" s="45">
        <v>4871.5136052631296</v>
      </c>
      <c r="G39" s="45">
        <v>5596.8489473683903</v>
      </c>
      <c r="H39" s="45">
        <v>2931.9885106383099</v>
      </c>
      <c r="I39" s="45">
        <v>857.39024096383105</v>
      </c>
      <c r="J39" s="45">
        <v>1652.4286046511299</v>
      </c>
      <c r="K39" s="45">
        <v>1602.36581395346</v>
      </c>
      <c r="L39" s="45">
        <v>3024.9172093022698</v>
      </c>
      <c r="M39" s="45">
        <v>6445.7257433291497</v>
      </c>
      <c r="N39" s="45">
        <v>48883.272543890635</v>
      </c>
    </row>
    <row r="40" spans="1:14" x14ac:dyDescent="0.25">
      <c r="A40" s="17" t="s">
        <v>50</v>
      </c>
      <c r="B40" s="45">
        <v>14081.331036325601</v>
      </c>
      <c r="C40" s="45">
        <v>12598.687513840299</v>
      </c>
      <c r="D40" s="45">
        <v>14560.288984735</v>
      </c>
      <c r="E40" s="45">
        <v>12644.4090641943</v>
      </c>
      <c r="F40" s="45">
        <v>13448.3233361332</v>
      </c>
      <c r="G40" s="45">
        <v>11865.880989466699</v>
      </c>
      <c r="H40" s="45">
        <v>9423.70924731181</v>
      </c>
      <c r="I40" s="45">
        <v>2276.55144578306</v>
      </c>
      <c r="J40" s="45">
        <v>4300.4686046510897</v>
      </c>
      <c r="K40" s="45">
        <v>4566.9039534882904</v>
      </c>
      <c r="L40" s="45">
        <v>4863.5599999999204</v>
      </c>
      <c r="M40" s="45">
        <v>2593.40463414644</v>
      </c>
      <c r="N40" s="45">
        <v>107223.51881007571</v>
      </c>
    </row>
    <row r="41" spans="1:14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4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4"/>
    </row>
    <row r="43" spans="1:14" x14ac:dyDescent="0.25">
      <c r="A43" s="7" t="s">
        <v>51</v>
      </c>
      <c r="B43" s="49">
        <f>SUM(B38+B24+B11+B9)</f>
        <v>268661.43696785893</v>
      </c>
      <c r="C43" s="49">
        <f t="shared" ref="C43:N43" si="4">SUM(C38+C24+C11+C9)</f>
        <v>291511.59995129757</v>
      </c>
      <c r="D43" s="49">
        <f t="shared" si="4"/>
        <v>375068.13295158389</v>
      </c>
      <c r="E43" s="49">
        <f t="shared" si="4"/>
        <v>310017.26052318263</v>
      </c>
      <c r="F43" s="49">
        <f t="shared" si="4"/>
        <v>388835.05835373403</v>
      </c>
      <c r="G43" s="49">
        <f t="shared" si="4"/>
        <v>190739.71366735458</v>
      </c>
      <c r="H43" s="49">
        <f t="shared" si="4"/>
        <v>443922.16537882743</v>
      </c>
      <c r="I43" s="49">
        <f t="shared" si="4"/>
        <v>821508.11864306044</v>
      </c>
      <c r="J43" s="49">
        <f t="shared" si="4"/>
        <v>336978.12805368484</v>
      </c>
      <c r="K43" s="49">
        <f t="shared" si="4"/>
        <v>263330.68314730981</v>
      </c>
      <c r="L43" s="49">
        <f t="shared" si="4"/>
        <v>293032.10272679187</v>
      </c>
      <c r="M43" s="49">
        <f t="shared" si="4"/>
        <v>293215.14284400258</v>
      </c>
      <c r="N43" s="49">
        <f t="shared" si="4"/>
        <v>4276819.5432086885</v>
      </c>
    </row>
    <row r="44" spans="1:14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4" x14ac:dyDescent="0.25">
      <c r="A45" s="7" t="s">
        <v>0</v>
      </c>
      <c r="B45" s="14">
        <f>SUM(B13:B18)+B24+B38</f>
        <v>65904.216967858927</v>
      </c>
      <c r="C45" s="14">
        <f t="shared" ref="C45:M45" si="5">SUM(C13:C18)+C24+C38</f>
        <v>69961.979951297559</v>
      </c>
      <c r="D45" s="14">
        <f t="shared" si="5"/>
        <v>73338.252951583912</v>
      </c>
      <c r="E45" s="14">
        <f t="shared" si="5"/>
        <v>70864.610523182651</v>
      </c>
      <c r="F45" s="14">
        <f t="shared" si="5"/>
        <v>65582.338353733998</v>
      </c>
      <c r="G45" s="14">
        <f t="shared" si="5"/>
        <v>62486.573667354576</v>
      </c>
      <c r="H45" s="14">
        <f t="shared" si="5"/>
        <v>84460.975378827439</v>
      </c>
      <c r="I45" s="14">
        <f t="shared" si="5"/>
        <v>152473.39864306041</v>
      </c>
      <c r="J45" s="14">
        <f t="shared" si="5"/>
        <v>75976.208053684852</v>
      </c>
      <c r="K45" s="14">
        <f t="shared" si="5"/>
        <v>89370.423147309833</v>
      </c>
      <c r="L45" s="14">
        <f t="shared" si="5"/>
        <v>96106.212726791855</v>
      </c>
      <c r="M45" s="14">
        <f t="shared" si="5"/>
        <v>79858.272844002582</v>
      </c>
      <c r="N45" s="14">
        <f>SUM(N13:N18)+N24+N38</f>
        <v>986383.46320868866</v>
      </c>
    </row>
    <row r="47" spans="1:14" x14ac:dyDescent="0.25">
      <c r="B47" s="25"/>
      <c r="C47" s="25"/>
      <c r="D47" s="25"/>
      <c r="E47" s="25"/>
      <c r="F47" s="25"/>
      <c r="G47" s="25"/>
      <c r="H47" s="25"/>
      <c r="I47" s="25"/>
      <c r="J47" s="25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2018</vt:lpstr>
      <vt:lpstr>2019</vt:lpstr>
      <vt:lpstr>2020</vt:lpstr>
      <vt:lpstr>2021</vt:lpstr>
      <vt:lpstr>2022</vt:lpstr>
      <vt:lpstr>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Edelzio</dc:creator>
  <cp:keywords/>
  <dc:description/>
  <cp:lastModifiedBy>Edelzio Junior</cp:lastModifiedBy>
  <cp:revision/>
  <dcterms:created xsi:type="dcterms:W3CDTF">2021-11-21T23:06:57Z</dcterms:created>
  <dcterms:modified xsi:type="dcterms:W3CDTF">2024-11-08T01:41:04Z</dcterms:modified>
  <cp:category/>
  <cp:contentStatus/>
</cp:coreProperties>
</file>